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558C2297-7F60-43B2-9F57-32596C8B6AE0}" xr6:coauthVersionLast="37" xr6:coauthVersionMax="37" xr10:uidLastSave="{00000000-0000-0000-0000-000000000000}"/>
  <bookViews>
    <workbookView xWindow="0" yWindow="0" windowWidth="28800" windowHeight="10605" activeTab="3" xr2:uid="{00000000-000D-0000-FFFF-FFFF00000000}"/>
  </bookViews>
  <sheets>
    <sheet name="1 квартал 2025" sheetId="1" r:id="rId1"/>
    <sheet name="2 квартал 2025" sheetId="4" r:id="rId2"/>
    <sheet name="3 квартал 2025" sheetId="5" r:id="rId3"/>
    <sheet name="4 квартал 2025" sheetId="6" r:id="rId4"/>
  </sheets>
  <calcPr calcId="179021"/>
</workbook>
</file>

<file path=xl/calcChain.xml><?xml version="1.0" encoding="utf-8"?>
<calcChain xmlns="http://schemas.openxmlformats.org/spreadsheetml/2006/main">
  <c r="I29" i="6" l="1"/>
  <c r="K28" i="6" l="1"/>
  <c r="J28" i="6"/>
  <c r="G28" i="6"/>
  <c r="D28" i="6"/>
  <c r="F27" i="6"/>
  <c r="K27" i="6" s="1"/>
  <c r="F26" i="6"/>
  <c r="G26" i="6" s="1"/>
  <c r="D26" i="6"/>
  <c r="I25" i="6"/>
  <c r="K25" i="6" s="1"/>
  <c r="G25" i="6"/>
  <c r="D25" i="6"/>
  <c r="H24" i="6"/>
  <c r="I24" i="6" s="1"/>
  <c r="G22" i="6"/>
  <c r="I21" i="6"/>
  <c r="K21" i="6" s="1"/>
  <c r="F21" i="6"/>
  <c r="F22" i="6" s="1"/>
  <c r="D21" i="6"/>
  <c r="F20" i="6"/>
  <c r="H20" i="6" s="1"/>
  <c r="D20" i="6"/>
  <c r="K18" i="6"/>
  <c r="I18" i="6"/>
  <c r="H18" i="6"/>
  <c r="G18" i="6"/>
  <c r="F18" i="6"/>
  <c r="K17" i="6"/>
  <c r="J17" i="6"/>
  <c r="D17" i="6"/>
  <c r="K16" i="6"/>
  <c r="J16" i="6"/>
  <c r="D16" i="6"/>
  <c r="K15" i="6"/>
  <c r="J15" i="6"/>
  <c r="G15" i="6"/>
  <c r="D15" i="6"/>
  <c r="K14" i="6"/>
  <c r="J14" i="6"/>
  <c r="G14" i="6"/>
  <c r="D14" i="6"/>
  <c r="H12" i="6"/>
  <c r="G12" i="6"/>
  <c r="K11" i="6"/>
  <c r="J11" i="6"/>
  <c r="D11" i="6"/>
  <c r="K9" i="6"/>
  <c r="J9" i="6"/>
  <c r="D9" i="6"/>
  <c r="K8" i="6"/>
  <c r="I8" i="6"/>
  <c r="J8" i="6" s="1"/>
  <c r="F8" i="6"/>
  <c r="D8" i="6"/>
  <c r="I7" i="6"/>
  <c r="K7" i="6" s="1"/>
  <c r="F7" i="6"/>
  <c r="F12" i="6" s="1"/>
  <c r="D7" i="6"/>
  <c r="I6" i="6"/>
  <c r="I12" i="6" s="1"/>
  <c r="D6" i="6"/>
  <c r="D7" i="5"/>
  <c r="F7" i="5"/>
  <c r="H8" i="5"/>
  <c r="J8" i="5"/>
  <c r="K8" i="5" s="1"/>
  <c r="H9" i="5"/>
  <c r="J9" i="5"/>
  <c r="K9" i="5"/>
  <c r="E10" i="5"/>
  <c r="H10" i="5" s="1"/>
  <c r="H7" i="5" s="1"/>
  <c r="J10" i="5"/>
  <c r="J7" i="5" s="1"/>
  <c r="K10" i="5"/>
  <c r="E11" i="5"/>
  <c r="E7" i="5" s="1"/>
  <c r="K13" i="5"/>
  <c r="E15" i="5"/>
  <c r="K15" i="5" s="1"/>
  <c r="J15" i="5"/>
  <c r="F16" i="5"/>
  <c r="F15" i="5" s="1"/>
  <c r="K16" i="5"/>
  <c r="E17" i="5"/>
  <c r="F17" i="5"/>
  <c r="K17" i="5"/>
  <c r="D19" i="5"/>
  <c r="E19" i="5"/>
  <c r="F19" i="5"/>
  <c r="H19" i="5"/>
  <c r="J19" i="5"/>
  <c r="K19" i="5" s="1"/>
  <c r="K20" i="5"/>
  <c r="K21" i="5"/>
  <c r="K22" i="5"/>
  <c r="J24" i="5"/>
  <c r="K24" i="5"/>
  <c r="K25" i="5"/>
  <c r="K26" i="5"/>
  <c r="I26" i="6" l="1"/>
  <c r="K12" i="6"/>
  <c r="I20" i="6"/>
  <c r="H22" i="6"/>
  <c r="H31" i="6" s="1"/>
  <c r="K29" i="6"/>
  <c r="K24" i="6"/>
  <c r="J24" i="6"/>
  <c r="J25" i="6"/>
  <c r="J21" i="6"/>
  <c r="G27" i="6"/>
  <c r="G29" i="6" s="1"/>
  <c r="G31" i="6" s="1"/>
  <c r="H29" i="6"/>
  <c r="F29" i="6"/>
  <c r="F31" i="6" s="1"/>
  <c r="J6" i="6"/>
  <c r="J12" i="6" s="1"/>
  <c r="J18" i="6" s="1"/>
  <c r="K6" i="6"/>
  <c r="J7" i="6"/>
  <c r="K7" i="5"/>
  <c r="K11" i="5"/>
  <c r="E28" i="4"/>
  <c r="I22" i="6" l="1"/>
  <c r="K20" i="6"/>
  <c r="J20" i="6"/>
  <c r="J22" i="6" s="1"/>
  <c r="J26" i="6"/>
  <c r="J29" i="6" s="1"/>
  <c r="K26" i="6"/>
  <c r="K13" i="4"/>
  <c r="K22" i="6" l="1"/>
  <c r="I31" i="6"/>
  <c r="J26" i="4"/>
  <c r="K26" i="4" s="1"/>
  <c r="J25" i="4"/>
  <c r="K25" i="4" s="1"/>
  <c r="K22" i="4"/>
  <c r="J21" i="4"/>
  <c r="K21" i="4" s="1"/>
  <c r="J20" i="4"/>
  <c r="K20" i="4" s="1"/>
  <c r="J19" i="4"/>
  <c r="K19" i="4" s="1"/>
  <c r="H19" i="4"/>
  <c r="F19" i="4"/>
  <c r="E19" i="4"/>
  <c r="D19" i="4"/>
  <c r="E17" i="4"/>
  <c r="K17" i="4" s="1"/>
  <c r="K16" i="4"/>
  <c r="F16" i="4"/>
  <c r="J15" i="4"/>
  <c r="E15" i="4"/>
  <c r="E11" i="4"/>
  <c r="J10" i="4"/>
  <c r="E10" i="4"/>
  <c r="E7" i="4" s="1"/>
  <c r="J9" i="4"/>
  <c r="K9" i="4" s="1"/>
  <c r="H9" i="4"/>
  <c r="J8" i="4"/>
  <c r="K8" i="4" s="1"/>
  <c r="H8" i="4"/>
  <c r="F7" i="4"/>
  <c r="D7" i="4"/>
  <c r="K31" i="6" l="1"/>
  <c r="J31" i="6"/>
  <c r="H10" i="4"/>
  <c r="H7" i="4" s="1"/>
  <c r="J7" i="4"/>
  <c r="J24" i="4"/>
  <c r="K24" i="4" s="1"/>
  <c r="K15" i="4"/>
  <c r="K10" i="4"/>
  <c r="K7" i="4"/>
  <c r="F17" i="4"/>
  <c r="F15" i="4" s="1"/>
  <c r="K21" i="1"/>
  <c r="K16" i="1"/>
  <c r="K15" i="1"/>
  <c r="J25" i="1"/>
  <c r="K25" i="1" s="1"/>
  <c r="J24" i="1"/>
  <c r="J23" i="1" s="1"/>
  <c r="K23" i="1" s="1"/>
  <c r="H18" i="1"/>
  <c r="J20" i="1"/>
  <c r="K20" i="1" s="1"/>
  <c r="J19" i="1"/>
  <c r="J18" i="1" s="1"/>
  <c r="K18" i="1" s="1"/>
  <c r="J14" i="1"/>
  <c r="D18" i="1"/>
  <c r="E18" i="1"/>
  <c r="F18" i="1"/>
  <c r="F7" i="1"/>
  <c r="D7" i="1"/>
  <c r="E16" i="1"/>
  <c r="F16" i="1" s="1"/>
  <c r="F15" i="1"/>
  <c r="K19" i="1" l="1"/>
  <c r="K24" i="1"/>
  <c r="E14" i="1"/>
  <c r="K14" i="1" s="1"/>
  <c r="F14" i="1"/>
  <c r="J10" i="1" l="1"/>
  <c r="J9" i="1"/>
  <c r="K9" i="1" s="1"/>
  <c r="J8" i="1"/>
  <c r="K8" i="1" s="1"/>
  <c r="E11" i="1"/>
  <c r="E10" i="1"/>
  <c r="H10" i="1" s="1"/>
  <c r="H9" i="1"/>
  <c r="H8" i="1"/>
  <c r="K10" i="1" l="1"/>
  <c r="H7" i="1"/>
  <c r="J7" i="1"/>
  <c r="E7" i="1"/>
  <c r="K7" i="1" l="1"/>
</calcChain>
</file>

<file path=xl/sharedStrings.xml><?xml version="1.0" encoding="utf-8"?>
<sst xmlns="http://schemas.openxmlformats.org/spreadsheetml/2006/main" count="205" uniqueCount="79">
  <si>
    <t>№ п/п</t>
  </si>
  <si>
    <t>по виду услуг: "Передача и распределение тепловой энергии"</t>
  </si>
  <si>
    <t>м</t>
  </si>
  <si>
    <t>шт</t>
  </si>
  <si>
    <t>по виду услуг: "Снабжение тепловой энергии"</t>
  </si>
  <si>
    <t>по виду услуг: "Подача воды по распределительным сетям"</t>
  </si>
  <si>
    <t>по виду услуг: "Отведение сточных вод"</t>
  </si>
  <si>
    <t>Выполненно</t>
  </si>
  <si>
    <t>Информация о ходе исполнения утвержденной инвестиционной программы за 1 квартал 2025 года</t>
  </si>
  <si>
    <t>Реконструкция ТМ №2 по пр.Строителей от пр.Республики до насосной станции ул.Ушинского</t>
  </si>
  <si>
    <t>Реконструкция ТМ №3 по пр.Металлургов вдоль 3 -го микрорайона от ТК-02 (Металлургов-Абая) до ТК-34 (пр.Республики)</t>
  </si>
  <si>
    <t>Реконструкция ТМ №2а по ул.Амангельды от д.№7 6-го микрорайона до ТК-4а по ул.Темиртауская</t>
  </si>
  <si>
    <t xml:space="preserve">Закуп а/техники:ГАЗЕЛЬ тентованная с электростанцией  на два поста </t>
  </si>
  <si>
    <t>Наименование мероприятий инвестиционной программы (проекта)</t>
  </si>
  <si>
    <t>Единица измерений</t>
  </si>
  <si>
    <t xml:space="preserve">Количество </t>
  </si>
  <si>
    <t>Сумма инвестиций, тыс. тенге (без НДС)</t>
  </si>
  <si>
    <t>Источник финансирования, тыс. тенге</t>
  </si>
  <si>
    <t>собственные</t>
  </si>
  <si>
    <t>заемные</t>
  </si>
  <si>
    <t>Бюджетные средства ГУ ОЖКХ</t>
  </si>
  <si>
    <t xml:space="preserve">Нерегулируемая (иная) деятельность </t>
  </si>
  <si>
    <t>ВСЕГО на 2025год</t>
  </si>
  <si>
    <t>ВСЕГО на 2025 год</t>
  </si>
  <si>
    <t>Сервер HPE ML30 Gen11 (P65093-421)</t>
  </si>
  <si>
    <t>шт.</t>
  </si>
  <si>
    <t>Компьютер HP ProDesk 400 G7MT (9CY18AV) + 23.8 HP P24v G4 (9TY24AA)</t>
  </si>
  <si>
    <t>Реконструкция водовода Караганда-Темиртау со строительством повысительной насосной станции</t>
  </si>
  <si>
    <t>Строительство системы обеззораживания воды гипохлоритом натрия (электролизным методом) для комплекса сооружений ТОО "Окжетпес-Т" по адресу: г.Темиртау,ул.Амангельды,102А</t>
  </si>
  <si>
    <t>Закуп насосного оборудования на насосную станцию Республики-Сейфуллина:насос Pedrollo108 с частотным преобразователем - первый комплект</t>
  </si>
  <si>
    <t>комплект</t>
  </si>
  <si>
    <t>Строительство хоз-фекальной канализации к ИЖД квартала АБВ</t>
  </si>
  <si>
    <t>ФНС квартала АБВ: закуп вакуумного выключателя 10кВ</t>
  </si>
  <si>
    <t>Отклонение, %</t>
  </si>
  <si>
    <t>Информация о ходе исполнения утвержденной инвестиционной программы за 2 квартал 2025 года</t>
  </si>
  <si>
    <t>перенос сроков с 2024 года на 2025 год</t>
  </si>
  <si>
    <t>Закуп выключателя TER_ VCB_ LD8_ SRF 21301029100000</t>
  </si>
  <si>
    <t>Проект</t>
  </si>
  <si>
    <t>В натуральных величинах</t>
  </si>
  <si>
    <t xml:space="preserve">Сумма инвестиций в УТВЕРЖДЕНО, тыс. тенге </t>
  </si>
  <si>
    <t>в том числе</t>
  </si>
  <si>
    <t>Сумма инвестиций ФАКТ,                                                                          тыс. тенге</t>
  </si>
  <si>
    <t>Отклонение</t>
  </si>
  <si>
    <t>Исполнение%                (НЕ ОТКЛОНЕНИЕ)</t>
  </si>
  <si>
    <t>Примечание</t>
  </si>
  <si>
    <t>Ед.изм.</t>
  </si>
  <si>
    <t>Кол-во План</t>
  </si>
  <si>
    <t>Кол-во Факт</t>
  </si>
  <si>
    <t>Исполненно,%</t>
  </si>
  <si>
    <t>Собственные средства, тыс.тенге</t>
  </si>
  <si>
    <t>Бюджетные средства, тыс. тенге</t>
  </si>
  <si>
    <t xml:space="preserve"> Передача и распределение тепловой энергии на 2025 год</t>
  </si>
  <si>
    <t>Реконструкция ТМ №2 по пр. Строителей от пр. Республики до насосной станции ул. Ушинского</t>
  </si>
  <si>
    <t>в полном объеме</t>
  </si>
  <si>
    <t>Реконструкция ТМ №3 по пр. Металлургов вдоль 3-го микрорайона от ТК-02 ( Металлургов-Абая ) до ТК-34 ( пр. Республики )</t>
  </si>
  <si>
    <t>Реконструкция тепломагистрали № 2А по ул. Амангельды от д.№ 7 6-го микрорайона до ТК-4А по ул. Темиртауской</t>
  </si>
  <si>
    <t xml:space="preserve">Закуп автотехники: ГАЗЕЛЬ , 7-ми местная ( 6+1 ),с металлической кабиной, со сьемным тентом. </t>
  </si>
  <si>
    <t>экономия по результатам ГЗ</t>
  </si>
  <si>
    <t>Перенос сроков</t>
  </si>
  <si>
    <t>Закуп выключателя TER_VCB_LD_SRF 21301029100000</t>
  </si>
  <si>
    <t>Всего на 2025 год :</t>
  </si>
  <si>
    <t>"Снабжение тепловой энергии"   на 2025 год</t>
  </si>
  <si>
    <t xml:space="preserve">МФУ Canon image RUNNR </t>
  </si>
  <si>
    <t>Маршрутизатор (роутер 4G, блок питания 12В, шнур интерфейсный, антена 13,5 дБ)</t>
  </si>
  <si>
    <t>МФУ Canon imagerunner</t>
  </si>
  <si>
    <t>МФУ лазерное HP laser Pro M428dw</t>
  </si>
  <si>
    <t>Подача воды по распределительным сетям</t>
  </si>
  <si>
    <t>Реконструкция водовода Караганда-Темиртау со строительством повысительной насосной станцией</t>
  </si>
  <si>
    <t>Частотный преобразователь, в комплекте с силовым выключателем</t>
  </si>
  <si>
    <t>Отведение  сточных вод</t>
  </si>
  <si>
    <t>Строительство хоз-фекальной каналиации  к ИЖД квартала АБВ</t>
  </si>
  <si>
    <t>Молот гидравлический</t>
  </si>
  <si>
    <t>Насос ГНОМ 100-25 ( дренажный насос )</t>
  </si>
  <si>
    <t>Вакуумный выключатель</t>
  </si>
  <si>
    <t>Насос ГНОМ 100-25 ( для жидкостей с посторонними включениями, фекальный вертикальный с датчиком уровня фекальной воды)</t>
  </si>
  <si>
    <t>ИТОГО ИП 2025года:</t>
  </si>
  <si>
    <t>Информация о ходе исполнения утвержденной инвестиционной программы за 3 квартал 2025 года</t>
  </si>
  <si>
    <t>Сводная  таблица по исполнению инвестицонных программ в 4 квартале 2025 г. (за 2025 год)</t>
  </si>
  <si>
    <t>не разыгралось на ГЗ,  перенос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</si>
</sst>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.000_р_._-;\-* #,##0.000_р_._-;_-* &quot;-&quot;??_р_._-;_-@_-"/>
    <numFmt numFmtId="167" formatCode="#,##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b/>
      <sz val="12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4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7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43" fontId="16" fillId="3" borderId="19" xfId="2" applyFont="1" applyFill="1" applyBorder="1" applyAlignment="1">
      <alignment horizontal="center" vertical="center" wrapText="1"/>
    </xf>
    <xf numFmtId="43" fontId="16" fillId="3" borderId="20" xfId="2" applyFont="1" applyFill="1" applyBorder="1" applyAlignment="1">
      <alignment horizontal="center" vertical="center" wrapText="1"/>
    </xf>
    <xf numFmtId="10" fontId="16" fillId="3" borderId="15" xfId="2" applyNumberFormat="1" applyFont="1" applyFill="1" applyBorder="1" applyAlignment="1">
      <alignment horizontal="center" vertical="center" wrapText="1"/>
    </xf>
    <xf numFmtId="10" fontId="16" fillId="3" borderId="19" xfId="2" applyNumberFormat="1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left" vertical="center" wrapText="1"/>
    </xf>
    <xf numFmtId="0" fontId="17" fillId="4" borderId="16" xfId="0" applyFont="1" applyFill="1" applyBorder="1" applyAlignment="1">
      <alignment horizontal="center" vertical="center"/>
    </xf>
    <xf numFmtId="3" fontId="17" fillId="4" borderId="17" xfId="0" applyNumberFormat="1" applyFont="1" applyFill="1" applyBorder="1" applyAlignment="1">
      <alignment horizontal="center" vertical="center"/>
    </xf>
    <xf numFmtId="9" fontId="18" fillId="4" borderId="21" xfId="0" applyNumberFormat="1" applyFont="1" applyFill="1" applyBorder="1" applyAlignment="1">
      <alignment horizontal="center" vertical="center" wrapText="1"/>
    </xf>
    <xf numFmtId="4" fontId="17" fillId="4" borderId="18" xfId="0" applyNumberFormat="1" applyFont="1" applyFill="1" applyBorder="1" applyAlignment="1">
      <alignment horizontal="center" vertical="center"/>
    </xf>
    <xf numFmtId="43" fontId="17" fillId="4" borderId="20" xfId="2" applyFont="1" applyFill="1" applyBorder="1" applyAlignment="1">
      <alignment vertical="center"/>
    </xf>
    <xf numFmtId="43" fontId="16" fillId="4" borderId="22" xfId="2" applyFont="1" applyFill="1" applyBorder="1" applyAlignment="1">
      <alignment horizontal="center" vertical="center" wrapText="1"/>
    </xf>
    <xf numFmtId="43" fontId="16" fillId="4" borderId="23" xfId="2" applyFont="1" applyFill="1" applyBorder="1" applyAlignment="1">
      <alignment horizontal="center" vertical="center" wrapText="1"/>
    </xf>
    <xf numFmtId="10" fontId="16" fillId="4" borderId="24" xfId="2" applyNumberFormat="1" applyFont="1" applyFill="1" applyBorder="1" applyAlignment="1">
      <alignment horizontal="center" vertical="center" wrapText="1"/>
    </xf>
    <xf numFmtId="10" fontId="16" fillId="4" borderId="22" xfId="2" applyNumberFormat="1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4" fontId="17" fillId="4" borderId="21" xfId="0" applyNumberFormat="1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left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9" fontId="18" fillId="0" borderId="21" xfId="0" applyNumberFormat="1" applyFont="1" applyFill="1" applyBorder="1" applyAlignment="1">
      <alignment horizontal="center" vertical="center" wrapText="1"/>
    </xf>
    <xf numFmtId="43" fontId="16" fillId="0" borderId="22" xfId="2" applyFont="1" applyFill="1" applyBorder="1" applyAlignment="1">
      <alignment horizontal="center" vertical="center" wrapText="1"/>
    </xf>
    <xf numFmtId="43" fontId="16" fillId="0" borderId="23" xfId="2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vertical="center" wrapText="1"/>
    </xf>
    <xf numFmtId="10" fontId="16" fillId="0" borderId="24" xfId="2" applyNumberFormat="1" applyFont="1" applyFill="1" applyBorder="1" applyAlignment="1">
      <alignment horizontal="center" vertical="center" wrapText="1"/>
    </xf>
    <xf numFmtId="10" fontId="16" fillId="0" borderId="22" xfId="2" applyNumberFormat="1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43" fontId="19" fillId="0" borderId="22" xfId="2" applyFont="1" applyFill="1" applyBorder="1" applyAlignment="1">
      <alignment horizontal="center" vertical="center" wrapText="1"/>
    </xf>
    <xf numFmtId="43" fontId="19" fillId="0" borderId="23" xfId="2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vertical="center" wrapText="1"/>
    </xf>
    <xf numFmtId="10" fontId="19" fillId="0" borderId="24" xfId="2" applyNumberFormat="1" applyFont="1" applyFill="1" applyBorder="1" applyAlignment="1">
      <alignment horizontal="center" vertical="center" wrapText="1"/>
    </xf>
    <xf numFmtId="10" fontId="19" fillId="0" borderId="22" xfId="2" applyNumberFormat="1" applyFont="1" applyFill="1" applyBorder="1" applyAlignment="1">
      <alignment horizontal="center" vertical="center" wrapText="1"/>
    </xf>
    <xf numFmtId="0" fontId="7" fillId="5" borderId="29" xfId="0" applyFont="1" applyFill="1" applyBorder="1"/>
    <xf numFmtId="0" fontId="7" fillId="5" borderId="30" xfId="0" applyFont="1" applyFill="1" applyBorder="1"/>
    <xf numFmtId="0" fontId="7" fillId="5" borderId="31" xfId="0" applyFont="1" applyFill="1" applyBorder="1"/>
    <xf numFmtId="0" fontId="15" fillId="5" borderId="32" xfId="0" applyFont="1" applyFill="1" applyBorder="1"/>
    <xf numFmtId="165" fontId="7" fillId="5" borderId="33" xfId="0" applyNumberFormat="1" applyFont="1" applyFill="1" applyBorder="1"/>
    <xf numFmtId="165" fontId="7" fillId="5" borderId="34" xfId="0" applyNumberFormat="1" applyFont="1" applyFill="1" applyBorder="1"/>
    <xf numFmtId="165" fontId="7" fillId="5" borderId="32" xfId="0" applyNumberFormat="1" applyFont="1" applyFill="1" applyBorder="1"/>
    <xf numFmtId="10" fontId="7" fillId="5" borderId="29" xfId="0" applyNumberFormat="1" applyFont="1" applyFill="1" applyBorder="1" applyAlignment="1">
      <alignment horizontal="center" vertical="center"/>
    </xf>
    <xf numFmtId="10" fontId="7" fillId="5" borderId="33" xfId="0" applyNumberFormat="1" applyFont="1" applyFill="1" applyBorder="1" applyAlignment="1">
      <alignment horizontal="center" vertical="center"/>
    </xf>
    <xf numFmtId="43" fontId="16" fillId="3" borderId="35" xfId="2" applyFont="1" applyFill="1" applyBorder="1" applyAlignment="1">
      <alignment horizontal="center" vertical="center" wrapText="1"/>
    </xf>
    <xf numFmtId="43" fontId="16" fillId="3" borderId="36" xfId="2" applyFont="1" applyFill="1" applyBorder="1" applyAlignment="1">
      <alignment horizontal="center" vertical="center" wrapText="1"/>
    </xf>
    <xf numFmtId="10" fontId="16" fillId="3" borderId="37" xfId="2" applyNumberFormat="1" applyFont="1" applyFill="1" applyBorder="1" applyAlignment="1">
      <alignment horizontal="center" vertical="center" wrapText="1"/>
    </xf>
    <xf numFmtId="10" fontId="16" fillId="3" borderId="35" xfId="2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" fontId="21" fillId="0" borderId="1" xfId="2" applyNumberFormat="1" applyFont="1" applyBorder="1" applyAlignment="1">
      <alignment horizontal="center" vertical="center"/>
    </xf>
    <xf numFmtId="165" fontId="22" fillId="0" borderId="22" xfId="0" applyNumberFormat="1" applyFont="1" applyFill="1" applyBorder="1"/>
    <xf numFmtId="165" fontId="22" fillId="0" borderId="23" xfId="0" applyNumberFormat="1" applyFont="1" applyFill="1" applyBorder="1"/>
    <xf numFmtId="165" fontId="7" fillId="0" borderId="21" xfId="0" applyNumberFormat="1" applyFont="1" applyFill="1" applyBorder="1"/>
    <xf numFmtId="43" fontId="16" fillId="3" borderId="22" xfId="2" applyFont="1" applyFill="1" applyBorder="1" applyAlignment="1">
      <alignment horizontal="center" vertical="center" wrapText="1"/>
    </xf>
    <xf numFmtId="43" fontId="16" fillId="3" borderId="23" xfId="2" applyFont="1" applyFill="1" applyBorder="1" applyAlignment="1">
      <alignment horizontal="center" vertical="center" wrapText="1"/>
    </xf>
    <xf numFmtId="10" fontId="16" fillId="3" borderId="24" xfId="2" applyNumberFormat="1" applyFont="1" applyFill="1" applyBorder="1" applyAlignment="1">
      <alignment horizontal="center" vertical="center" wrapText="1"/>
    </xf>
    <xf numFmtId="10" fontId="16" fillId="3" borderId="22" xfId="2" applyNumberFormat="1" applyFont="1" applyFill="1" applyBorder="1" applyAlignment="1">
      <alignment horizontal="center" vertical="center" wrapText="1"/>
    </xf>
    <xf numFmtId="166" fontId="16" fillId="4" borderId="22" xfId="2" applyNumberFormat="1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vertical="center" wrapText="1"/>
    </xf>
    <xf numFmtId="0" fontId="22" fillId="6" borderId="28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4" fontId="22" fillId="6" borderId="22" xfId="0" applyNumberFormat="1" applyFont="1" applyFill="1" applyBorder="1" applyAlignment="1">
      <alignment horizontal="center" vertical="center"/>
    </xf>
    <xf numFmtId="4" fontId="22" fillId="6" borderId="23" xfId="0" applyNumberFormat="1" applyFont="1" applyFill="1" applyBorder="1" applyAlignment="1">
      <alignment horizontal="center" vertical="center"/>
    </xf>
    <xf numFmtId="0" fontId="22" fillId="6" borderId="21" xfId="0" applyFont="1" applyFill="1" applyBorder="1"/>
    <xf numFmtId="0" fontId="16" fillId="4" borderId="15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center" vertical="center" wrapText="1"/>
    </xf>
    <xf numFmtId="3" fontId="16" fillId="4" borderId="17" xfId="0" applyNumberFormat="1" applyFont="1" applyFill="1" applyBorder="1" applyAlignment="1">
      <alignment horizontal="center" vertical="center" wrapText="1"/>
    </xf>
    <xf numFmtId="4" fontId="16" fillId="4" borderId="19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4" fontId="16" fillId="4" borderId="18" xfId="0" applyNumberFormat="1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vertical="center" wrapText="1"/>
    </xf>
    <xf numFmtId="0" fontId="17" fillId="0" borderId="27" xfId="0" applyFont="1" applyFill="1" applyBorder="1" applyAlignment="1">
      <alignment horizontal="center" vertical="center" wrapText="1"/>
    </xf>
    <xf numFmtId="4" fontId="17" fillId="0" borderId="38" xfId="0" applyNumberFormat="1" applyFont="1" applyFill="1" applyBorder="1" applyAlignment="1">
      <alignment vertical="center" wrapText="1"/>
    </xf>
    <xf numFmtId="4" fontId="22" fillId="0" borderId="23" xfId="0" applyNumberFormat="1" applyFont="1" applyFill="1" applyBorder="1" applyAlignment="1">
      <alignment horizontal="center" vertical="center"/>
    </xf>
    <xf numFmtId="0" fontId="22" fillId="0" borderId="21" xfId="0" applyFont="1" applyFill="1" applyBorder="1"/>
    <xf numFmtId="0" fontId="22" fillId="0" borderId="1" xfId="0" applyFont="1" applyFill="1" applyBorder="1" applyAlignment="1">
      <alignment horizontal="center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22" fillId="0" borderId="24" xfId="0" applyFont="1" applyFill="1" applyBorder="1"/>
    <xf numFmtId="0" fontId="22" fillId="0" borderId="28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167" fontId="17" fillId="6" borderId="22" xfId="0" applyNumberFormat="1" applyFont="1" applyFill="1" applyBorder="1" applyAlignment="1">
      <alignment horizontal="right" vertical="center" wrapText="1"/>
    </xf>
    <xf numFmtId="167" fontId="22" fillId="0" borderId="23" xfId="0" applyNumberFormat="1" applyFont="1" applyFill="1" applyBorder="1" applyAlignment="1">
      <alignment horizontal="center" vertical="center"/>
    </xf>
    <xf numFmtId="0" fontId="23" fillId="0" borderId="21" xfId="0" applyFont="1" applyFill="1" applyBorder="1"/>
    <xf numFmtId="10" fontId="24" fillId="0" borderId="22" xfId="2" applyNumberFormat="1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/>
    </xf>
    <xf numFmtId="0" fontId="17" fillId="6" borderId="28" xfId="0" applyFont="1" applyFill="1" applyBorder="1" applyAlignment="1">
      <alignment horizontal="center" vertical="center" wrapText="1"/>
    </xf>
    <xf numFmtId="167" fontId="22" fillId="6" borderId="22" xfId="0" applyNumberFormat="1" applyFont="1" applyFill="1" applyBorder="1" applyAlignment="1">
      <alignment horizontal="right" vertical="center"/>
    </xf>
    <xf numFmtId="0" fontId="0" fillId="0" borderId="39" xfId="0" applyBorder="1"/>
    <xf numFmtId="0" fontId="0" fillId="0" borderId="0" xfId="0" applyBorder="1"/>
    <xf numFmtId="0" fontId="14" fillId="0" borderId="40" xfId="0" applyFont="1" applyBorder="1"/>
    <xf numFmtId="0" fontId="0" fillId="0" borderId="41" xfId="0" applyBorder="1"/>
    <xf numFmtId="0" fontId="0" fillId="0" borderId="40" xfId="0" applyBorder="1"/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0" fillId="0" borderId="0" xfId="0" applyAlignment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25"/>
  <sheetViews>
    <sheetView zoomScale="85" zoomScaleNormal="85" workbookViewId="0">
      <selection activeCell="E30" sqref="E30"/>
    </sheetView>
  </sheetViews>
  <sheetFormatPr defaultRowHeight="15" x14ac:dyDescent="0.25"/>
  <cols>
    <col min="1" max="1" width="7" bestFit="1" customWidth="1"/>
    <col min="2" max="2" width="82.28515625" customWidth="1"/>
    <col min="3" max="3" width="14.28515625" customWidth="1"/>
    <col min="4" max="4" width="12.5703125" customWidth="1"/>
    <col min="5" max="5" width="19.42578125" bestFit="1" customWidth="1"/>
    <col min="6" max="6" width="14.140625" customWidth="1"/>
    <col min="7" max="7" width="11.28515625" customWidth="1"/>
    <col min="8" max="8" width="19.42578125" customWidth="1"/>
    <col min="9" max="9" width="18.140625" customWidth="1"/>
    <col min="10" max="10" width="19.42578125" customWidth="1"/>
    <col min="11" max="11" width="18.42578125" customWidth="1"/>
  </cols>
  <sheetData>
    <row r="1" spans="1:11" s="1" customFormat="1" ht="18.75" customHeight="1" x14ac:dyDescent="0.25">
      <c r="A1" s="148" t="s">
        <v>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s="1" customFormat="1" ht="18.75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s="2" customFormat="1" ht="15.75" x14ac:dyDescent="0.25">
      <c r="A3" s="149" t="s">
        <v>0</v>
      </c>
      <c r="B3" s="149" t="s">
        <v>13</v>
      </c>
      <c r="C3" s="149" t="s">
        <v>14</v>
      </c>
      <c r="D3" s="149" t="s">
        <v>15</v>
      </c>
      <c r="E3" s="149" t="s">
        <v>16</v>
      </c>
      <c r="F3" s="149" t="s">
        <v>17</v>
      </c>
      <c r="G3" s="149"/>
      <c r="H3" s="149"/>
      <c r="I3" s="149"/>
      <c r="J3" s="150" t="s">
        <v>7</v>
      </c>
      <c r="K3" s="151" t="s">
        <v>33</v>
      </c>
    </row>
    <row r="4" spans="1:11" s="2" customFormat="1" ht="45.75" customHeight="1" x14ac:dyDescent="0.25">
      <c r="A4" s="149"/>
      <c r="B4" s="149"/>
      <c r="C4" s="149"/>
      <c r="D4" s="149"/>
      <c r="E4" s="149"/>
      <c r="F4" s="6" t="s">
        <v>18</v>
      </c>
      <c r="G4" s="6" t="s">
        <v>19</v>
      </c>
      <c r="H4" s="6" t="s">
        <v>20</v>
      </c>
      <c r="I4" s="6" t="s">
        <v>21</v>
      </c>
      <c r="J4" s="150"/>
      <c r="K4" s="151"/>
    </row>
    <row r="5" spans="1:11" ht="16.5" customHeigh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</row>
    <row r="6" spans="1:11" ht="16.5" customHeight="1" x14ac:dyDescent="0.25">
      <c r="A6" s="147" t="s">
        <v>1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1" ht="15.75" customHeight="1" x14ac:dyDescent="0.25">
      <c r="A7" s="10"/>
      <c r="B7" s="11" t="s">
        <v>22</v>
      </c>
      <c r="C7" s="7"/>
      <c r="D7" s="8">
        <f>D8+D9+D10</f>
        <v>4215</v>
      </c>
      <c r="E7" s="9">
        <f>E11+E10+E9+E8</f>
        <v>372427.4</v>
      </c>
      <c r="F7" s="9">
        <f>F11+F10+F9+F8</f>
        <v>56538.54</v>
      </c>
      <c r="G7" s="17"/>
      <c r="H7" s="9">
        <f>H10+H11+H9+H8</f>
        <v>315888.86</v>
      </c>
      <c r="I7" s="17"/>
      <c r="J7" s="9">
        <f>J10+J11+J9+J8</f>
        <v>0</v>
      </c>
      <c r="K7" s="9">
        <f>J7/E7%</f>
        <v>0</v>
      </c>
    </row>
    <row r="8" spans="1:11" ht="21" customHeight="1" x14ac:dyDescent="0.25">
      <c r="A8" s="7">
        <v>1</v>
      </c>
      <c r="B8" s="10" t="s">
        <v>9</v>
      </c>
      <c r="C8" s="7" t="s">
        <v>2</v>
      </c>
      <c r="D8" s="8">
        <v>1600</v>
      </c>
      <c r="E8" s="12">
        <v>100000</v>
      </c>
      <c r="F8" s="17"/>
      <c r="G8" s="17"/>
      <c r="H8" s="12">
        <f>E8</f>
        <v>100000</v>
      </c>
      <c r="I8" s="17"/>
      <c r="J8" s="12">
        <f>G8</f>
        <v>0</v>
      </c>
      <c r="K8" s="12">
        <f t="shared" ref="K8:K10" si="0">J8/E8%</f>
        <v>0</v>
      </c>
    </row>
    <row r="9" spans="1:11" ht="29.25" customHeight="1" x14ac:dyDescent="0.25">
      <c r="A9" s="7">
        <v>2</v>
      </c>
      <c r="B9" s="10" t="s">
        <v>10</v>
      </c>
      <c r="C9" s="7" t="s">
        <v>2</v>
      </c>
      <c r="D9" s="8">
        <v>795</v>
      </c>
      <c r="E9" s="12">
        <v>107944.43</v>
      </c>
      <c r="F9" s="17"/>
      <c r="G9" s="17"/>
      <c r="H9" s="12">
        <f>E9</f>
        <v>107944.43</v>
      </c>
      <c r="I9" s="17"/>
      <c r="J9" s="12">
        <f>G9</f>
        <v>0</v>
      </c>
      <c r="K9" s="12">
        <f t="shared" si="0"/>
        <v>0</v>
      </c>
    </row>
    <row r="10" spans="1:11" ht="25.5" x14ac:dyDescent="0.25">
      <c r="A10" s="7">
        <v>3</v>
      </c>
      <c r="B10" s="10" t="s">
        <v>11</v>
      </c>
      <c r="C10" s="7" t="s">
        <v>2</v>
      </c>
      <c r="D10" s="8">
        <v>1820</v>
      </c>
      <c r="E10" s="12">
        <f>E9</f>
        <v>107944.43</v>
      </c>
      <c r="F10" s="17"/>
      <c r="G10" s="17"/>
      <c r="H10" s="12">
        <f>E10</f>
        <v>107944.43</v>
      </c>
      <c r="I10" s="17"/>
      <c r="J10" s="12">
        <f>G10</f>
        <v>0</v>
      </c>
      <c r="K10" s="12">
        <f t="shared" si="0"/>
        <v>0</v>
      </c>
    </row>
    <row r="11" spans="1:11" ht="18.75" customHeight="1" x14ac:dyDescent="0.25">
      <c r="A11" s="7">
        <v>4</v>
      </c>
      <c r="B11" s="10" t="s">
        <v>12</v>
      </c>
      <c r="C11" s="7" t="s">
        <v>3</v>
      </c>
      <c r="D11" s="8">
        <v>3</v>
      </c>
      <c r="E11" s="12">
        <f>F11</f>
        <v>56538.54</v>
      </c>
      <c r="F11" s="12">
        <v>56538.54</v>
      </c>
      <c r="G11" s="17"/>
      <c r="H11" s="12"/>
      <c r="I11" s="17"/>
      <c r="J11" s="17"/>
      <c r="K11" s="18"/>
    </row>
    <row r="12" spans="1:11" ht="18.75" customHeight="1" x14ac:dyDescent="0.25">
      <c r="A12" s="7">
        <v>5</v>
      </c>
      <c r="B12" s="10"/>
      <c r="C12" s="7"/>
      <c r="D12" s="8"/>
      <c r="E12" s="12"/>
      <c r="F12" s="12"/>
      <c r="G12" s="17"/>
      <c r="H12" s="12"/>
      <c r="I12" s="17"/>
      <c r="J12" s="17"/>
      <c r="K12" s="18"/>
    </row>
    <row r="13" spans="1:11" ht="15.75" customHeight="1" x14ac:dyDescent="0.25">
      <c r="A13" s="147" t="s">
        <v>4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</row>
    <row r="14" spans="1:11" ht="15.75" x14ac:dyDescent="0.25">
      <c r="A14" s="14"/>
      <c r="B14" s="11" t="s">
        <v>23</v>
      </c>
      <c r="C14" s="14"/>
      <c r="D14" s="15"/>
      <c r="E14" s="9">
        <f>SUM(E15:E16)</f>
        <v>1630.1349</v>
      </c>
      <c r="F14" s="9">
        <f t="shared" ref="F14" si="1">SUM(F15:F16)</f>
        <v>1630.1349</v>
      </c>
      <c r="G14" s="3"/>
      <c r="H14" s="3"/>
      <c r="I14" s="3"/>
      <c r="J14" s="9">
        <f>SUM(J15:J16)</f>
        <v>0</v>
      </c>
      <c r="K14" s="9">
        <f>J14/E14%</f>
        <v>0</v>
      </c>
    </row>
    <row r="15" spans="1:11" ht="21" customHeight="1" x14ac:dyDescent="0.25">
      <c r="A15" s="7">
        <v>1</v>
      </c>
      <c r="B15" s="10" t="s">
        <v>24</v>
      </c>
      <c r="C15" s="16" t="s">
        <v>25</v>
      </c>
      <c r="D15" s="8">
        <v>1</v>
      </c>
      <c r="E15" s="12">
        <v>846.46299999999997</v>
      </c>
      <c r="F15" s="17">
        <f>E15</f>
        <v>846.46299999999997</v>
      </c>
      <c r="G15" s="3"/>
      <c r="H15" s="3"/>
      <c r="I15" s="3"/>
      <c r="J15" s="12">
        <v>0</v>
      </c>
      <c r="K15" s="12">
        <f t="shared" ref="K15:K16" si="2">J15/E15%</f>
        <v>0</v>
      </c>
    </row>
    <row r="16" spans="1:11" ht="20.25" customHeight="1" x14ac:dyDescent="0.25">
      <c r="A16" s="7">
        <v>2</v>
      </c>
      <c r="B16" s="10" t="s">
        <v>26</v>
      </c>
      <c r="C16" s="16" t="s">
        <v>25</v>
      </c>
      <c r="D16" s="8">
        <v>2</v>
      </c>
      <c r="E16" s="12">
        <f>783671.9/1000</f>
        <v>783.67190000000005</v>
      </c>
      <c r="F16" s="17">
        <f t="shared" ref="F16" si="3">E16</f>
        <v>783.67190000000005</v>
      </c>
      <c r="G16" s="3"/>
      <c r="H16" s="3"/>
      <c r="I16" s="3"/>
      <c r="J16" s="12">
        <v>0</v>
      </c>
      <c r="K16" s="12">
        <f t="shared" si="2"/>
        <v>0</v>
      </c>
    </row>
    <row r="17" spans="1:11" ht="23.25" customHeight="1" x14ac:dyDescent="0.25">
      <c r="A17" s="147" t="s">
        <v>5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11" ht="15.75" customHeight="1" x14ac:dyDescent="0.25">
      <c r="A18" s="14"/>
      <c r="B18" s="11" t="s">
        <v>22</v>
      </c>
      <c r="C18" s="14"/>
      <c r="D18" s="9">
        <f>SUM(D19:D20)</f>
        <v>8650</v>
      </c>
      <c r="E18" s="9">
        <f t="shared" ref="E18" si="4">SUM(E19:E21)</f>
        <v>73784.479999999996</v>
      </c>
      <c r="F18" s="9">
        <f>SUM(F19:F21)</f>
        <v>1663.9</v>
      </c>
      <c r="G18" s="9"/>
      <c r="H18" s="9">
        <f>SUM(H19:H21)</f>
        <v>72120.58</v>
      </c>
      <c r="I18" s="13"/>
      <c r="J18" s="9">
        <f>SUM(J19:J21)</f>
        <v>0</v>
      </c>
      <c r="K18" s="9">
        <f>J18/E18%</f>
        <v>0</v>
      </c>
    </row>
    <row r="19" spans="1:11" ht="23.25" customHeight="1" x14ac:dyDescent="0.25">
      <c r="A19" s="7">
        <v>1</v>
      </c>
      <c r="B19" s="10" t="s">
        <v>27</v>
      </c>
      <c r="C19" s="16" t="s">
        <v>2</v>
      </c>
      <c r="D19" s="8">
        <v>8650</v>
      </c>
      <c r="E19" s="12">
        <v>52120.58</v>
      </c>
      <c r="F19" s="17"/>
      <c r="G19" s="3"/>
      <c r="H19" s="12">
        <v>52120.58</v>
      </c>
      <c r="I19" s="13"/>
      <c r="J19" s="12">
        <f>I19</f>
        <v>0</v>
      </c>
      <c r="K19" s="12">
        <f t="shared" ref="K19:K20" si="5">J19/E19%</f>
        <v>0</v>
      </c>
    </row>
    <row r="20" spans="1:11" ht="34.5" customHeight="1" x14ac:dyDescent="0.25">
      <c r="A20" s="7">
        <v>2</v>
      </c>
      <c r="B20" s="10" t="s">
        <v>28</v>
      </c>
      <c r="C20" s="16"/>
      <c r="D20" s="8"/>
      <c r="E20" s="12">
        <v>20000</v>
      </c>
      <c r="F20" s="17"/>
      <c r="G20" s="3"/>
      <c r="H20" s="12">
        <v>20000</v>
      </c>
      <c r="I20" s="13"/>
      <c r="J20" s="12">
        <f t="shared" ref="J20" si="6">I20</f>
        <v>0</v>
      </c>
      <c r="K20" s="12">
        <f t="shared" si="5"/>
        <v>0</v>
      </c>
    </row>
    <row r="21" spans="1:11" ht="30.75" customHeight="1" x14ac:dyDescent="0.25">
      <c r="A21" s="7">
        <v>3</v>
      </c>
      <c r="B21" s="10" t="s">
        <v>29</v>
      </c>
      <c r="C21" s="16" t="s">
        <v>30</v>
      </c>
      <c r="D21" s="8">
        <v>1</v>
      </c>
      <c r="E21" s="12">
        <v>1663.9</v>
      </c>
      <c r="F21" s="17">
        <v>1663.9</v>
      </c>
      <c r="G21" s="3"/>
      <c r="H21" s="17"/>
      <c r="I21" s="13"/>
      <c r="J21" s="12">
        <v>0</v>
      </c>
      <c r="K21" s="12">
        <f>J21/E21%</f>
        <v>0</v>
      </c>
    </row>
    <row r="22" spans="1:11" ht="19.5" customHeight="1" x14ac:dyDescent="0.25">
      <c r="A22" s="147" t="s">
        <v>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</row>
    <row r="23" spans="1:11" x14ac:dyDescent="0.25">
      <c r="A23" s="21"/>
      <c r="B23" s="20" t="s">
        <v>22</v>
      </c>
      <c r="C23" s="19"/>
      <c r="D23" s="24">
        <v>2000</v>
      </c>
      <c r="E23" s="23">
        <v>134885.367</v>
      </c>
      <c r="F23" s="23">
        <v>15159.736999999999</v>
      </c>
      <c r="G23" s="19">
        <v>0</v>
      </c>
      <c r="H23" s="23">
        <v>119725.63</v>
      </c>
      <c r="I23" s="26"/>
      <c r="J23" s="9">
        <f>SUM(J24:J25)</f>
        <v>0</v>
      </c>
      <c r="K23" s="9">
        <f t="shared" ref="K23:K25" si="7">J23/E23%</f>
        <v>0</v>
      </c>
    </row>
    <row r="24" spans="1:11" ht="15.75" customHeight="1" x14ac:dyDescent="0.25">
      <c r="A24" s="19">
        <v>1</v>
      </c>
      <c r="B24" s="21" t="s">
        <v>31</v>
      </c>
      <c r="C24" s="19" t="s">
        <v>2</v>
      </c>
      <c r="D24" s="24">
        <v>2000</v>
      </c>
      <c r="E24" s="22">
        <v>119725.63</v>
      </c>
      <c r="F24" s="21"/>
      <c r="G24" s="21"/>
      <c r="H24" s="25">
        <v>119725.63</v>
      </c>
      <c r="I24" s="26"/>
      <c r="J24" s="12">
        <f>I24</f>
        <v>0</v>
      </c>
      <c r="K24" s="12">
        <f t="shared" si="7"/>
        <v>0</v>
      </c>
    </row>
    <row r="25" spans="1:11" ht="19.5" customHeight="1" x14ac:dyDescent="0.25">
      <c r="A25" s="19">
        <v>2</v>
      </c>
      <c r="B25" s="21" t="s">
        <v>32</v>
      </c>
      <c r="C25" s="19" t="s">
        <v>3</v>
      </c>
      <c r="D25" s="24">
        <v>4</v>
      </c>
      <c r="E25" s="22">
        <v>15159.736999999999</v>
      </c>
      <c r="F25" s="22">
        <v>15159.736999999999</v>
      </c>
      <c r="G25" s="21"/>
      <c r="H25" s="22"/>
      <c r="I25" s="26"/>
      <c r="J25" s="12">
        <f t="shared" ref="J25" si="8">I25</f>
        <v>0</v>
      </c>
      <c r="K25" s="12">
        <f t="shared" si="7"/>
        <v>0</v>
      </c>
    </row>
  </sheetData>
  <mergeCells count="13">
    <mergeCell ref="A6:K6"/>
    <mergeCell ref="A13:K13"/>
    <mergeCell ref="A17:K17"/>
    <mergeCell ref="A22:K22"/>
    <mergeCell ref="A1:K1"/>
    <mergeCell ref="A3:A4"/>
    <mergeCell ref="B3:B4"/>
    <mergeCell ref="C3:C4"/>
    <mergeCell ref="D3:D4"/>
    <mergeCell ref="E3:E4"/>
    <mergeCell ref="F3:I3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28"/>
  <sheetViews>
    <sheetView zoomScale="85" zoomScaleNormal="85" workbookViewId="0">
      <selection activeCell="F15" sqref="F15"/>
    </sheetView>
  </sheetViews>
  <sheetFormatPr defaultRowHeight="15" x14ac:dyDescent="0.25"/>
  <cols>
    <col min="1" max="1" width="7" bestFit="1" customWidth="1"/>
    <col min="2" max="2" width="82.28515625" customWidth="1"/>
    <col min="3" max="3" width="14.28515625" customWidth="1"/>
    <col min="4" max="4" width="12.5703125" customWidth="1"/>
    <col min="5" max="5" width="19.42578125" bestFit="1" customWidth="1"/>
    <col min="6" max="6" width="14.140625" customWidth="1"/>
    <col min="7" max="7" width="11.28515625" customWidth="1"/>
    <col min="8" max="8" width="19.42578125" customWidth="1"/>
    <col min="9" max="9" width="18.140625" customWidth="1"/>
    <col min="10" max="10" width="19.42578125" customWidth="1"/>
    <col min="11" max="11" width="18.42578125" customWidth="1"/>
  </cols>
  <sheetData>
    <row r="1" spans="1:11" s="1" customFormat="1" ht="18.75" customHeight="1" x14ac:dyDescent="0.25">
      <c r="A1" s="148" t="s">
        <v>34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s="1" customFormat="1" ht="18.7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s="2" customFormat="1" ht="15.75" x14ac:dyDescent="0.25">
      <c r="A3" s="149" t="s">
        <v>0</v>
      </c>
      <c r="B3" s="149" t="s">
        <v>13</v>
      </c>
      <c r="C3" s="149" t="s">
        <v>14</v>
      </c>
      <c r="D3" s="149" t="s">
        <v>15</v>
      </c>
      <c r="E3" s="149" t="s">
        <v>16</v>
      </c>
      <c r="F3" s="149" t="s">
        <v>17</v>
      </c>
      <c r="G3" s="149"/>
      <c r="H3" s="149"/>
      <c r="I3" s="149"/>
      <c r="J3" s="150" t="s">
        <v>7</v>
      </c>
      <c r="K3" s="151" t="s">
        <v>33</v>
      </c>
    </row>
    <row r="4" spans="1:11" s="2" customFormat="1" ht="45.75" customHeight="1" x14ac:dyDescent="0.25">
      <c r="A4" s="149"/>
      <c r="B4" s="149"/>
      <c r="C4" s="149"/>
      <c r="D4" s="149"/>
      <c r="E4" s="149"/>
      <c r="F4" s="6" t="s">
        <v>18</v>
      </c>
      <c r="G4" s="6" t="s">
        <v>19</v>
      </c>
      <c r="H4" s="6" t="s">
        <v>20</v>
      </c>
      <c r="I4" s="6" t="s">
        <v>21</v>
      </c>
      <c r="J4" s="150"/>
      <c r="K4" s="151"/>
    </row>
    <row r="5" spans="1:11" ht="16.5" customHeigh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</row>
    <row r="6" spans="1:11" ht="16.5" customHeight="1" x14ac:dyDescent="0.25">
      <c r="A6" s="147" t="s">
        <v>1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1" ht="15.75" customHeight="1" x14ac:dyDescent="0.25">
      <c r="A7" s="10"/>
      <c r="B7" s="11" t="s">
        <v>22</v>
      </c>
      <c r="C7" s="7"/>
      <c r="D7" s="8">
        <f>D8+D9+D10</f>
        <v>4215</v>
      </c>
      <c r="E7" s="9">
        <f>E11+E10+E9+E8</f>
        <v>372427.4</v>
      </c>
      <c r="F7" s="9">
        <f>F11+F10+F9+F8</f>
        <v>56538.54</v>
      </c>
      <c r="G7" s="17"/>
      <c r="H7" s="9">
        <f>H10+H11+H9+H8</f>
        <v>315888.86</v>
      </c>
      <c r="I7" s="17"/>
      <c r="J7" s="9">
        <f>J10+J11+J9+J8</f>
        <v>0</v>
      </c>
      <c r="K7" s="9">
        <f>J7/E7%</f>
        <v>0</v>
      </c>
    </row>
    <row r="8" spans="1:11" ht="21" customHeight="1" x14ac:dyDescent="0.25">
      <c r="A8" s="7">
        <v>1</v>
      </c>
      <c r="B8" s="10" t="s">
        <v>9</v>
      </c>
      <c r="C8" s="7" t="s">
        <v>2</v>
      </c>
      <c r="D8" s="8">
        <v>1600</v>
      </c>
      <c r="E8" s="12">
        <v>100000</v>
      </c>
      <c r="F8" s="17"/>
      <c r="G8" s="17"/>
      <c r="H8" s="12">
        <f>E8</f>
        <v>100000</v>
      </c>
      <c r="I8" s="17"/>
      <c r="J8" s="12">
        <f>G8</f>
        <v>0</v>
      </c>
      <c r="K8" s="12">
        <f t="shared" ref="K8:K10" si="0">J8/E8%</f>
        <v>0</v>
      </c>
    </row>
    <row r="9" spans="1:11" ht="29.25" customHeight="1" x14ac:dyDescent="0.25">
      <c r="A9" s="7">
        <v>2</v>
      </c>
      <c r="B9" s="10" t="s">
        <v>10</v>
      </c>
      <c r="C9" s="7" t="s">
        <v>2</v>
      </c>
      <c r="D9" s="8">
        <v>795</v>
      </c>
      <c r="E9" s="12">
        <v>107944.43</v>
      </c>
      <c r="F9" s="17"/>
      <c r="G9" s="17"/>
      <c r="H9" s="12">
        <f>E9</f>
        <v>107944.43</v>
      </c>
      <c r="I9" s="17"/>
      <c r="J9" s="12">
        <f>G9</f>
        <v>0</v>
      </c>
      <c r="K9" s="12">
        <f t="shared" si="0"/>
        <v>0</v>
      </c>
    </row>
    <row r="10" spans="1:11" ht="25.5" x14ac:dyDescent="0.25">
      <c r="A10" s="7">
        <v>3</v>
      </c>
      <c r="B10" s="10" t="s">
        <v>11</v>
      </c>
      <c r="C10" s="7" t="s">
        <v>2</v>
      </c>
      <c r="D10" s="8">
        <v>1820</v>
      </c>
      <c r="E10" s="12">
        <f>E9</f>
        <v>107944.43</v>
      </c>
      <c r="F10" s="17"/>
      <c r="G10" s="17"/>
      <c r="H10" s="12">
        <f>E10</f>
        <v>107944.43</v>
      </c>
      <c r="I10" s="17"/>
      <c r="J10" s="12">
        <f>G10</f>
        <v>0</v>
      </c>
      <c r="K10" s="12">
        <f t="shared" si="0"/>
        <v>0</v>
      </c>
    </row>
    <row r="11" spans="1:11" ht="18.75" customHeight="1" x14ac:dyDescent="0.25">
      <c r="A11" s="7">
        <v>4</v>
      </c>
      <c r="B11" s="10" t="s">
        <v>12</v>
      </c>
      <c r="C11" s="7" t="s">
        <v>3</v>
      </c>
      <c r="D11" s="8">
        <v>3</v>
      </c>
      <c r="E11" s="12">
        <f>F11</f>
        <v>56538.54</v>
      </c>
      <c r="F11" s="12">
        <v>56538.54</v>
      </c>
      <c r="G11" s="17"/>
      <c r="H11" s="12"/>
      <c r="I11" s="17"/>
      <c r="J11" s="17"/>
      <c r="K11" s="18"/>
    </row>
    <row r="12" spans="1:11" ht="18.75" customHeight="1" x14ac:dyDescent="0.25">
      <c r="A12" s="7"/>
      <c r="B12" s="11" t="s">
        <v>35</v>
      </c>
      <c r="C12" s="7"/>
      <c r="D12" s="8"/>
      <c r="E12" s="12"/>
      <c r="F12" s="12"/>
      <c r="G12" s="17"/>
      <c r="H12" s="12"/>
      <c r="I12" s="17"/>
      <c r="J12" s="17"/>
      <c r="K12" s="18"/>
    </row>
    <row r="13" spans="1:11" ht="18.75" customHeight="1" x14ac:dyDescent="0.25">
      <c r="A13" s="7">
        <v>5</v>
      </c>
      <c r="B13" s="10" t="s">
        <v>36</v>
      </c>
      <c r="C13" s="7" t="s">
        <v>3</v>
      </c>
      <c r="D13" s="8">
        <v>2</v>
      </c>
      <c r="E13" s="12">
        <v>8896.0419999999995</v>
      </c>
      <c r="F13" s="12">
        <v>8896.0419999999995</v>
      </c>
      <c r="G13" s="17"/>
      <c r="H13" s="12"/>
      <c r="I13" s="17"/>
      <c r="J13" s="27">
        <v>8006.44</v>
      </c>
      <c r="K13" s="18">
        <f>J13/F13*100-100</f>
        <v>-9.9999752699009292</v>
      </c>
    </row>
    <row r="14" spans="1:11" ht="15.75" customHeight="1" x14ac:dyDescent="0.25">
      <c r="A14" s="147" t="s">
        <v>4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</row>
    <row r="15" spans="1:11" ht="15.75" x14ac:dyDescent="0.25">
      <c r="A15" s="14"/>
      <c r="B15" s="11" t="s">
        <v>23</v>
      </c>
      <c r="C15" s="14"/>
      <c r="D15" s="15"/>
      <c r="E15" s="9">
        <f>SUM(E16:E17)</f>
        <v>1630.1349</v>
      </c>
      <c r="F15" s="9">
        <f t="shared" ref="F15" si="1">SUM(F16:F17)</f>
        <v>1630.1349</v>
      </c>
      <c r="G15" s="3"/>
      <c r="H15" s="3"/>
      <c r="I15" s="3"/>
      <c r="J15" s="9">
        <f>SUM(J16:J17)</f>
        <v>0</v>
      </c>
      <c r="K15" s="9">
        <f>J15/E15%</f>
        <v>0</v>
      </c>
    </row>
    <row r="16" spans="1:11" ht="21" customHeight="1" x14ac:dyDescent="0.25">
      <c r="A16" s="7">
        <v>1</v>
      </c>
      <c r="B16" s="10" t="s">
        <v>24</v>
      </c>
      <c r="C16" s="16" t="s">
        <v>25</v>
      </c>
      <c r="D16" s="8">
        <v>1</v>
      </c>
      <c r="E16" s="12">
        <v>846.46299999999997</v>
      </c>
      <c r="F16" s="17">
        <f>E16</f>
        <v>846.46299999999997</v>
      </c>
      <c r="G16" s="3"/>
      <c r="H16" s="3"/>
      <c r="I16" s="3"/>
      <c r="J16" s="12">
        <v>0</v>
      </c>
      <c r="K16" s="12">
        <f t="shared" ref="K16:K17" si="2">J16/E16%</f>
        <v>0</v>
      </c>
    </row>
    <row r="17" spans="1:11" ht="20.25" customHeight="1" x14ac:dyDescent="0.25">
      <c r="A17" s="7">
        <v>2</v>
      </c>
      <c r="B17" s="10" t="s">
        <v>26</v>
      </c>
      <c r="C17" s="16" t="s">
        <v>25</v>
      </c>
      <c r="D17" s="8">
        <v>2</v>
      </c>
      <c r="E17" s="12">
        <f>783671.9/1000</f>
        <v>783.67190000000005</v>
      </c>
      <c r="F17" s="17">
        <f t="shared" ref="F17" si="3">E17</f>
        <v>783.67190000000005</v>
      </c>
      <c r="G17" s="3"/>
      <c r="H17" s="3"/>
      <c r="I17" s="3"/>
      <c r="J17" s="12">
        <v>0</v>
      </c>
      <c r="K17" s="12">
        <f t="shared" si="2"/>
        <v>0</v>
      </c>
    </row>
    <row r="18" spans="1:11" ht="23.25" customHeight="1" x14ac:dyDescent="0.25">
      <c r="A18" s="147" t="s">
        <v>5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</row>
    <row r="19" spans="1:11" ht="15.75" customHeight="1" x14ac:dyDescent="0.25">
      <c r="A19" s="14"/>
      <c r="B19" s="11" t="s">
        <v>22</v>
      </c>
      <c r="C19" s="14"/>
      <c r="D19" s="9">
        <f>SUM(D20:D21)</f>
        <v>8650</v>
      </c>
      <c r="E19" s="9">
        <f t="shared" ref="E19" si="4">SUM(E20:E22)</f>
        <v>73784.479999999996</v>
      </c>
      <c r="F19" s="9">
        <f>SUM(F20:F22)</f>
        <v>1663.9</v>
      </c>
      <c r="G19" s="9"/>
      <c r="H19" s="9">
        <f>SUM(H20:H22)</f>
        <v>72120.58</v>
      </c>
      <c r="I19" s="13"/>
      <c r="J19" s="9">
        <f>SUM(J20:J22)</f>
        <v>0</v>
      </c>
      <c r="K19" s="9">
        <f>J19/E19%</f>
        <v>0</v>
      </c>
    </row>
    <row r="20" spans="1:11" ht="23.25" customHeight="1" x14ac:dyDescent="0.25">
      <c r="A20" s="7">
        <v>1</v>
      </c>
      <c r="B20" s="10" t="s">
        <v>27</v>
      </c>
      <c r="C20" s="16" t="s">
        <v>2</v>
      </c>
      <c r="D20" s="8">
        <v>8650</v>
      </c>
      <c r="E20" s="12">
        <v>52120.58</v>
      </c>
      <c r="F20" s="17"/>
      <c r="G20" s="3"/>
      <c r="H20" s="12">
        <v>52120.58</v>
      </c>
      <c r="I20" s="13"/>
      <c r="J20" s="12">
        <f>I20</f>
        <v>0</v>
      </c>
      <c r="K20" s="12">
        <f t="shared" ref="K20:K21" si="5">J20/E20%</f>
        <v>0</v>
      </c>
    </row>
    <row r="21" spans="1:11" ht="34.5" customHeight="1" x14ac:dyDescent="0.25">
      <c r="A21" s="7">
        <v>2</v>
      </c>
      <c r="B21" s="10" t="s">
        <v>28</v>
      </c>
      <c r="C21" s="16"/>
      <c r="D21" s="8"/>
      <c r="E21" s="12">
        <v>20000</v>
      </c>
      <c r="F21" s="17"/>
      <c r="G21" s="3"/>
      <c r="H21" s="12">
        <v>20000</v>
      </c>
      <c r="I21" s="13"/>
      <c r="J21" s="12">
        <f t="shared" ref="J21" si="6">I21</f>
        <v>0</v>
      </c>
      <c r="K21" s="12">
        <f t="shared" si="5"/>
        <v>0</v>
      </c>
    </row>
    <row r="22" spans="1:11" ht="30.75" customHeight="1" x14ac:dyDescent="0.25">
      <c r="A22" s="7">
        <v>3</v>
      </c>
      <c r="B22" s="10" t="s">
        <v>29</v>
      </c>
      <c r="C22" s="16" t="s">
        <v>30</v>
      </c>
      <c r="D22" s="8">
        <v>1</v>
      </c>
      <c r="E22" s="12">
        <v>1663.9</v>
      </c>
      <c r="F22" s="17">
        <v>1663.9</v>
      </c>
      <c r="G22" s="3"/>
      <c r="H22" s="17"/>
      <c r="I22" s="13"/>
      <c r="J22" s="12">
        <v>0</v>
      </c>
      <c r="K22" s="12">
        <f>J22/E22%</f>
        <v>0</v>
      </c>
    </row>
    <row r="23" spans="1:11" ht="19.5" customHeight="1" x14ac:dyDescent="0.25">
      <c r="A23" s="147" t="s">
        <v>6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</row>
    <row r="24" spans="1:11" x14ac:dyDescent="0.25">
      <c r="A24" s="21"/>
      <c r="B24" s="20" t="s">
        <v>22</v>
      </c>
      <c r="C24" s="19"/>
      <c r="D24" s="24">
        <v>2000</v>
      </c>
      <c r="E24" s="23">
        <v>134885.367</v>
      </c>
      <c r="F24" s="23">
        <v>15159.736999999999</v>
      </c>
      <c r="G24" s="19">
        <v>0</v>
      </c>
      <c r="H24" s="23">
        <v>119725.63</v>
      </c>
      <c r="I24" s="26"/>
      <c r="J24" s="9">
        <f>SUM(J25:J26)</f>
        <v>0</v>
      </c>
      <c r="K24" s="9">
        <f t="shared" ref="K24:K26" si="7">J24/E24%</f>
        <v>0</v>
      </c>
    </row>
    <row r="25" spans="1:11" ht="15.75" customHeight="1" x14ac:dyDescent="0.25">
      <c r="A25" s="19">
        <v>1</v>
      </c>
      <c r="B25" s="21" t="s">
        <v>31</v>
      </c>
      <c r="C25" s="19" t="s">
        <v>2</v>
      </c>
      <c r="D25" s="24">
        <v>2000</v>
      </c>
      <c r="E25" s="22">
        <v>119725.63</v>
      </c>
      <c r="F25" s="21"/>
      <c r="G25" s="21"/>
      <c r="H25" s="25">
        <v>119725.63</v>
      </c>
      <c r="I25" s="26"/>
      <c r="J25" s="12">
        <f>I25</f>
        <v>0</v>
      </c>
      <c r="K25" s="12">
        <f t="shared" si="7"/>
        <v>0</v>
      </c>
    </row>
    <row r="26" spans="1:11" ht="19.5" customHeight="1" x14ac:dyDescent="0.25">
      <c r="A26" s="19">
        <v>2</v>
      </c>
      <c r="B26" s="21" t="s">
        <v>32</v>
      </c>
      <c r="C26" s="19" t="s">
        <v>3</v>
      </c>
      <c r="D26" s="24">
        <v>4</v>
      </c>
      <c r="E26" s="22">
        <v>15159.736999999999</v>
      </c>
      <c r="F26" s="22">
        <v>15159.736999999999</v>
      </c>
      <c r="G26" s="21"/>
      <c r="H26" s="22"/>
      <c r="I26" s="26"/>
      <c r="J26" s="12">
        <f t="shared" ref="J26" si="8">I26</f>
        <v>0</v>
      </c>
      <c r="K26" s="12">
        <f t="shared" si="7"/>
        <v>0</v>
      </c>
    </row>
    <row r="28" spans="1:11" x14ac:dyDescent="0.25">
      <c r="E28" s="22">
        <f>E25/2</f>
        <v>59862.815000000002</v>
      </c>
    </row>
  </sheetData>
  <mergeCells count="13">
    <mergeCell ref="A6:K6"/>
    <mergeCell ref="A14:K14"/>
    <mergeCell ref="A18:K18"/>
    <mergeCell ref="A23:K23"/>
    <mergeCell ref="A1:K1"/>
    <mergeCell ref="A3:A4"/>
    <mergeCell ref="B3:B4"/>
    <mergeCell ref="C3:C4"/>
    <mergeCell ref="D3:D4"/>
    <mergeCell ref="E3:E4"/>
    <mergeCell ref="F3:I3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37DE7-9EDB-45B3-9E24-0C06DFC8568A}">
  <sheetPr>
    <tabColor rgb="FF92D050"/>
  </sheetPr>
  <dimension ref="A1:K26"/>
  <sheetViews>
    <sheetView zoomScale="85" zoomScaleNormal="85" workbookViewId="0">
      <selection activeCell="A2" sqref="A2"/>
    </sheetView>
  </sheetViews>
  <sheetFormatPr defaultRowHeight="15" x14ac:dyDescent="0.25"/>
  <cols>
    <col min="1" max="1" width="7" customWidth="1"/>
    <col min="2" max="2" width="82.28515625" customWidth="1"/>
    <col min="3" max="3" width="14.28515625" customWidth="1"/>
    <col min="4" max="4" width="12.5703125" customWidth="1"/>
    <col min="5" max="5" width="19.42578125" bestFit="1" customWidth="1"/>
    <col min="6" max="6" width="14.140625" customWidth="1"/>
    <col min="7" max="7" width="11.28515625" customWidth="1"/>
    <col min="8" max="8" width="19.42578125" customWidth="1"/>
    <col min="9" max="9" width="18.140625" customWidth="1"/>
    <col min="10" max="10" width="19.42578125" customWidth="1"/>
    <col min="11" max="11" width="18.42578125" customWidth="1"/>
    <col min="12" max="12" width="9.140625" customWidth="1"/>
  </cols>
  <sheetData>
    <row r="1" spans="1:11" s="1" customFormat="1" ht="18.75" customHeight="1" x14ac:dyDescent="0.25">
      <c r="A1" s="148" t="s">
        <v>76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s="1" customFormat="1" ht="18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s="2" customFormat="1" ht="15.75" customHeight="1" x14ac:dyDescent="0.25">
      <c r="A3" s="155" t="s">
        <v>0</v>
      </c>
      <c r="B3" s="155" t="s">
        <v>13</v>
      </c>
      <c r="C3" s="155" t="s">
        <v>14</v>
      </c>
      <c r="D3" s="155" t="s">
        <v>15</v>
      </c>
      <c r="E3" s="155" t="s">
        <v>16</v>
      </c>
      <c r="F3" s="157" t="s">
        <v>17</v>
      </c>
      <c r="G3" s="158"/>
      <c r="H3" s="158"/>
      <c r="I3" s="159"/>
      <c r="J3" s="160" t="s">
        <v>7</v>
      </c>
      <c r="K3" s="162" t="s">
        <v>33</v>
      </c>
    </row>
    <row r="4" spans="1:11" s="2" customFormat="1" ht="45.75" customHeight="1" x14ac:dyDescent="0.25">
      <c r="A4" s="156"/>
      <c r="B4" s="156"/>
      <c r="C4" s="156"/>
      <c r="D4" s="156"/>
      <c r="E4" s="156"/>
      <c r="F4" s="30" t="s">
        <v>18</v>
      </c>
      <c r="G4" s="30" t="s">
        <v>19</v>
      </c>
      <c r="H4" s="30" t="s">
        <v>20</v>
      </c>
      <c r="I4" s="30" t="s">
        <v>21</v>
      </c>
      <c r="J4" s="161"/>
      <c r="K4" s="163"/>
    </row>
    <row r="5" spans="1:11" ht="16.5" customHeigh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</row>
    <row r="6" spans="1:11" ht="16.5" customHeight="1" x14ac:dyDescent="0.25">
      <c r="A6" s="152" t="s">
        <v>1</v>
      </c>
      <c r="B6" s="153"/>
      <c r="C6" s="153"/>
      <c r="D6" s="153"/>
      <c r="E6" s="153"/>
      <c r="F6" s="153"/>
      <c r="G6" s="153"/>
      <c r="H6" s="153"/>
      <c r="I6" s="153"/>
      <c r="J6" s="153"/>
      <c r="K6" s="154"/>
    </row>
    <row r="7" spans="1:11" ht="15.75" customHeight="1" x14ac:dyDescent="0.25">
      <c r="A7" s="10"/>
      <c r="B7" s="11" t="s">
        <v>22</v>
      </c>
      <c r="C7" s="7"/>
      <c r="D7" s="8">
        <f>D8+D9+D10</f>
        <v>4215</v>
      </c>
      <c r="E7" s="9">
        <f>E11+E10+E9+E8</f>
        <v>372427.4</v>
      </c>
      <c r="F7" s="9">
        <f>F11+F10+F9+F8</f>
        <v>56538.54</v>
      </c>
      <c r="G7" s="17"/>
      <c r="H7" s="9">
        <f>H10+H11+H9+H8</f>
        <v>315888.86</v>
      </c>
      <c r="I7" s="17"/>
      <c r="J7" s="9">
        <f>J10+J11+J9+J8</f>
        <v>315888.86</v>
      </c>
      <c r="K7" s="9">
        <f>J7/E7%</f>
        <v>84.818909672059561</v>
      </c>
    </row>
    <row r="8" spans="1:11" ht="21" customHeight="1" x14ac:dyDescent="0.25">
      <c r="A8" s="7">
        <v>1</v>
      </c>
      <c r="B8" s="10" t="s">
        <v>9</v>
      </c>
      <c r="C8" s="7" t="s">
        <v>2</v>
      </c>
      <c r="D8" s="8">
        <v>1600</v>
      </c>
      <c r="E8" s="12">
        <v>100000</v>
      </c>
      <c r="F8" s="17"/>
      <c r="G8" s="17"/>
      <c r="H8" s="12">
        <f>E8</f>
        <v>100000</v>
      </c>
      <c r="I8" s="17"/>
      <c r="J8" s="12">
        <f>E8</f>
        <v>100000</v>
      </c>
      <c r="K8" s="12">
        <f t="shared" ref="K8:K11" si="0">J8/E8%</f>
        <v>100</v>
      </c>
    </row>
    <row r="9" spans="1:11" ht="29.25" customHeight="1" x14ac:dyDescent="0.25">
      <c r="A9" s="7">
        <v>2</v>
      </c>
      <c r="B9" s="10" t="s">
        <v>10</v>
      </c>
      <c r="C9" s="7" t="s">
        <v>2</v>
      </c>
      <c r="D9" s="8">
        <v>795</v>
      </c>
      <c r="E9" s="12">
        <v>107944.43</v>
      </c>
      <c r="F9" s="17"/>
      <c r="G9" s="17"/>
      <c r="H9" s="12">
        <f>E9</f>
        <v>107944.43</v>
      </c>
      <c r="I9" s="17"/>
      <c r="J9" s="12">
        <f t="shared" ref="J9:J10" si="1">E9</f>
        <v>107944.43</v>
      </c>
      <c r="K9" s="12">
        <f t="shared" si="0"/>
        <v>100</v>
      </c>
    </row>
    <row r="10" spans="1:11" ht="15.75" customHeight="1" x14ac:dyDescent="0.25">
      <c r="A10" s="7">
        <v>3</v>
      </c>
      <c r="B10" s="10" t="s">
        <v>11</v>
      </c>
      <c r="C10" s="7" t="s">
        <v>2</v>
      </c>
      <c r="D10" s="8">
        <v>1820</v>
      </c>
      <c r="E10" s="12">
        <f>E9</f>
        <v>107944.43</v>
      </c>
      <c r="F10" s="17"/>
      <c r="G10" s="17"/>
      <c r="H10" s="12">
        <f>E10</f>
        <v>107944.43</v>
      </c>
      <c r="I10" s="17"/>
      <c r="J10" s="12">
        <f t="shared" si="1"/>
        <v>107944.43</v>
      </c>
      <c r="K10" s="12">
        <f t="shared" si="0"/>
        <v>100</v>
      </c>
    </row>
    <row r="11" spans="1:11" ht="18.75" customHeight="1" x14ac:dyDescent="0.25">
      <c r="A11" s="7">
        <v>4</v>
      </c>
      <c r="B11" s="10" t="s">
        <v>12</v>
      </c>
      <c r="C11" s="7" t="s">
        <v>3</v>
      </c>
      <c r="D11" s="8">
        <v>3</v>
      </c>
      <c r="E11" s="12">
        <f>F11</f>
        <v>56538.54</v>
      </c>
      <c r="F11" s="12">
        <v>56538.54</v>
      </c>
      <c r="G11" s="17"/>
      <c r="H11" s="12"/>
      <c r="I11" s="17"/>
      <c r="J11" s="12">
        <v>0</v>
      </c>
      <c r="K11" s="12">
        <f t="shared" si="0"/>
        <v>0</v>
      </c>
    </row>
    <row r="12" spans="1:11" ht="18.75" customHeight="1" x14ac:dyDescent="0.25">
      <c r="A12" s="7"/>
      <c r="B12" s="11" t="s">
        <v>35</v>
      </c>
      <c r="C12" s="7"/>
      <c r="D12" s="8"/>
      <c r="E12" s="12"/>
      <c r="F12" s="12"/>
      <c r="G12" s="17"/>
      <c r="H12" s="12"/>
      <c r="I12" s="17"/>
      <c r="J12" s="17"/>
      <c r="K12" s="18"/>
    </row>
    <row r="13" spans="1:11" ht="18.75" customHeight="1" x14ac:dyDescent="0.25">
      <c r="A13" s="7">
        <v>5</v>
      </c>
      <c r="B13" s="10" t="s">
        <v>36</v>
      </c>
      <c r="C13" s="7" t="s">
        <v>3</v>
      </c>
      <c r="D13" s="8">
        <v>2</v>
      </c>
      <c r="E13" s="12">
        <v>8896.0419999999995</v>
      </c>
      <c r="F13" s="12">
        <v>8896.0419999999995</v>
      </c>
      <c r="G13" s="17"/>
      <c r="H13" s="12"/>
      <c r="I13" s="17"/>
      <c r="J13" s="27">
        <v>8006.44</v>
      </c>
      <c r="K13" s="18">
        <f>J13/F13*100-100</f>
        <v>-9.9999752699009292</v>
      </c>
    </row>
    <row r="14" spans="1:11" ht="15.75" customHeight="1" x14ac:dyDescent="0.25">
      <c r="A14" s="152" t="s">
        <v>4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4"/>
    </row>
    <row r="15" spans="1:11" ht="47.25" customHeight="1" x14ac:dyDescent="0.25">
      <c r="A15" s="14"/>
      <c r="B15" s="11" t="s">
        <v>23</v>
      </c>
      <c r="C15" s="14"/>
      <c r="D15" s="15"/>
      <c r="E15" s="9">
        <f>SUM(E16:E17)</f>
        <v>1630.1349</v>
      </c>
      <c r="F15" s="9">
        <f t="shared" ref="F15" si="2">SUM(F16:F17)</f>
        <v>1630.1349</v>
      </c>
      <c r="G15" s="3"/>
      <c r="H15" s="3"/>
      <c r="I15" s="3"/>
      <c r="J15" s="9">
        <f>SUM(J16:J17)</f>
        <v>0</v>
      </c>
      <c r="K15" s="9">
        <f>J15/E15%</f>
        <v>0</v>
      </c>
    </row>
    <row r="16" spans="1:11" ht="21" customHeight="1" x14ac:dyDescent="0.25">
      <c r="A16" s="7">
        <v>1</v>
      </c>
      <c r="B16" s="10" t="s">
        <v>24</v>
      </c>
      <c r="C16" s="16" t="s">
        <v>25</v>
      </c>
      <c r="D16" s="8">
        <v>1</v>
      </c>
      <c r="E16" s="12">
        <v>846.46299999999997</v>
      </c>
      <c r="F16" s="17">
        <f>E16</f>
        <v>846.46299999999997</v>
      </c>
      <c r="G16" s="3"/>
      <c r="H16" s="3"/>
      <c r="I16" s="3"/>
      <c r="J16" s="12">
        <v>0</v>
      </c>
      <c r="K16" s="12">
        <f t="shared" ref="K16:K17" si="3">J16/E16%</f>
        <v>0</v>
      </c>
    </row>
    <row r="17" spans="1:11" ht="20.25" customHeight="1" x14ac:dyDescent="0.25">
      <c r="A17" s="7">
        <v>2</v>
      </c>
      <c r="B17" s="10" t="s">
        <v>26</v>
      </c>
      <c r="C17" s="16" t="s">
        <v>25</v>
      </c>
      <c r="D17" s="8">
        <v>2</v>
      </c>
      <c r="E17" s="12">
        <f>783671.9/1000</f>
        <v>783.67190000000005</v>
      </c>
      <c r="F17" s="17">
        <f t="shared" ref="F17" si="4">E17</f>
        <v>783.67190000000005</v>
      </c>
      <c r="G17" s="3"/>
      <c r="H17" s="3"/>
      <c r="I17" s="3"/>
      <c r="J17" s="12">
        <v>0</v>
      </c>
      <c r="K17" s="12">
        <f t="shared" si="3"/>
        <v>0</v>
      </c>
    </row>
    <row r="18" spans="1:11" ht="23.25" customHeight="1" x14ac:dyDescent="0.25">
      <c r="A18" s="152" t="s">
        <v>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4"/>
    </row>
    <row r="19" spans="1:11" ht="15.75" customHeight="1" x14ac:dyDescent="0.25">
      <c r="A19" s="14"/>
      <c r="B19" s="11" t="s">
        <v>22</v>
      </c>
      <c r="C19" s="14"/>
      <c r="D19" s="9">
        <f>SUM(D20:D21)</f>
        <v>8650</v>
      </c>
      <c r="E19" s="9">
        <f t="shared" ref="E19" si="5">SUM(E20:E22)</f>
        <v>73784.479999999996</v>
      </c>
      <c r="F19" s="9">
        <f>SUM(F20:F22)</f>
        <v>1663.9</v>
      </c>
      <c r="G19" s="9"/>
      <c r="H19" s="9">
        <f>SUM(H20:H22)</f>
        <v>72120.58</v>
      </c>
      <c r="I19" s="28"/>
      <c r="J19" s="9">
        <f>SUM(J20:J22)</f>
        <v>0</v>
      </c>
      <c r="K19" s="9">
        <f>J19/E19%</f>
        <v>0</v>
      </c>
    </row>
    <row r="20" spans="1:11" ht="23.25" customHeight="1" x14ac:dyDescent="0.25">
      <c r="A20" s="7">
        <v>1</v>
      </c>
      <c r="B20" s="10" t="s">
        <v>27</v>
      </c>
      <c r="C20" s="16" t="s">
        <v>2</v>
      </c>
      <c r="D20" s="8">
        <v>8650</v>
      </c>
      <c r="E20" s="12">
        <v>52120.58</v>
      </c>
      <c r="F20" s="17"/>
      <c r="G20" s="3"/>
      <c r="H20" s="12">
        <v>52120.58</v>
      </c>
      <c r="I20" s="28"/>
      <c r="J20" s="12">
        <v>0</v>
      </c>
      <c r="K20" s="12">
        <f t="shared" ref="K20:K21" si="6">J20/E20%</f>
        <v>0</v>
      </c>
    </row>
    <row r="21" spans="1:11" ht="34.5" customHeight="1" x14ac:dyDescent="0.25">
      <c r="A21" s="7">
        <v>2</v>
      </c>
      <c r="B21" s="10" t="s">
        <v>28</v>
      </c>
      <c r="C21" s="16"/>
      <c r="D21" s="8"/>
      <c r="E21" s="12">
        <v>20000</v>
      </c>
      <c r="F21" s="17"/>
      <c r="G21" s="3"/>
      <c r="H21" s="12">
        <v>20000</v>
      </c>
      <c r="I21" s="28"/>
      <c r="J21" s="12">
        <v>0</v>
      </c>
      <c r="K21" s="12">
        <f t="shared" si="6"/>
        <v>0</v>
      </c>
    </row>
    <row r="22" spans="1:11" ht="30.75" customHeight="1" x14ac:dyDescent="0.25">
      <c r="A22" s="7">
        <v>3</v>
      </c>
      <c r="B22" s="10" t="s">
        <v>29</v>
      </c>
      <c r="C22" s="16" t="s">
        <v>30</v>
      </c>
      <c r="D22" s="8">
        <v>1</v>
      </c>
      <c r="E22" s="12">
        <v>1663.9</v>
      </c>
      <c r="F22" s="17">
        <v>1663.9</v>
      </c>
      <c r="G22" s="3"/>
      <c r="H22" s="17"/>
      <c r="I22" s="28"/>
      <c r="J22" s="12">
        <v>0</v>
      </c>
      <c r="K22" s="12">
        <f>J22/E22%</f>
        <v>0</v>
      </c>
    </row>
    <row r="23" spans="1:11" ht="19.5" customHeight="1" x14ac:dyDescent="0.25">
      <c r="A23" s="152" t="s">
        <v>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 ht="47.25" customHeight="1" x14ac:dyDescent="0.25">
      <c r="A24" s="21"/>
      <c r="B24" s="20" t="s">
        <v>22</v>
      </c>
      <c r="C24" s="19"/>
      <c r="D24" s="24">
        <v>2000</v>
      </c>
      <c r="E24" s="23">
        <v>134885.367</v>
      </c>
      <c r="F24" s="23">
        <v>15159.736999999999</v>
      </c>
      <c r="G24" s="19">
        <v>0</v>
      </c>
      <c r="H24" s="23">
        <v>119725.63</v>
      </c>
      <c r="I24" s="26"/>
      <c r="J24" s="9">
        <f>SUM(J25:J26)</f>
        <v>92188.735100000005</v>
      </c>
      <c r="K24" s="9">
        <f t="shared" ref="K24:K26" si="7">J24/E24%</f>
        <v>68.345986781501665</v>
      </c>
    </row>
    <row r="25" spans="1:11" ht="15.75" customHeight="1" x14ac:dyDescent="0.25">
      <c r="A25" s="19">
        <v>1</v>
      </c>
      <c r="B25" s="21" t="s">
        <v>31</v>
      </c>
      <c r="C25" s="19" t="s">
        <v>2</v>
      </c>
      <c r="D25" s="24">
        <v>2000</v>
      </c>
      <c r="E25" s="22">
        <v>119725.63</v>
      </c>
      <c r="F25" s="21"/>
      <c r="G25" s="21"/>
      <c r="H25" s="25">
        <v>119725.63</v>
      </c>
      <c r="I25" s="26"/>
      <c r="J25" s="12">
        <v>92188.735100000005</v>
      </c>
      <c r="K25" s="12">
        <f t="shared" si="7"/>
        <v>77</v>
      </c>
    </row>
    <row r="26" spans="1:11" ht="19.5" customHeight="1" x14ac:dyDescent="0.25">
      <c r="A26" s="19">
        <v>2</v>
      </c>
      <c r="B26" s="21" t="s">
        <v>32</v>
      </c>
      <c r="C26" s="19" t="s">
        <v>3</v>
      </c>
      <c r="D26" s="24">
        <v>4</v>
      </c>
      <c r="E26" s="22">
        <v>15159.736999999999</v>
      </c>
      <c r="F26" s="22">
        <v>15159.736999999999</v>
      </c>
      <c r="G26" s="21"/>
      <c r="H26" s="22"/>
      <c r="I26" s="26"/>
      <c r="J26" s="12">
        <v>0</v>
      </c>
      <c r="K26" s="12">
        <f t="shared" si="7"/>
        <v>0</v>
      </c>
    </row>
  </sheetData>
  <mergeCells count="13">
    <mergeCell ref="A6:K6"/>
    <mergeCell ref="A14:K14"/>
    <mergeCell ref="A18:K18"/>
    <mergeCell ref="A23:K23"/>
    <mergeCell ref="A1:K1"/>
    <mergeCell ref="A3:A4"/>
    <mergeCell ref="B3:B4"/>
    <mergeCell ref="C3:C4"/>
    <mergeCell ref="D3:D4"/>
    <mergeCell ref="E3:E4"/>
    <mergeCell ref="F3:I3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8DFC-11B1-4EEE-8885-25177E2F3F83}">
  <sheetPr>
    <tabColor rgb="FFFFC000"/>
  </sheetPr>
  <dimension ref="A1:L31"/>
  <sheetViews>
    <sheetView tabSelected="1" topLeftCell="A13" zoomScale="85" zoomScaleNormal="85" workbookViewId="0">
      <selection activeCell="I30" sqref="I30"/>
    </sheetView>
  </sheetViews>
  <sheetFormatPr defaultRowHeight="15" x14ac:dyDescent="0.25"/>
  <cols>
    <col min="1" max="1" width="56.42578125" style="146" customWidth="1"/>
    <col min="2" max="2" width="9" style="146" bestFit="1" customWidth="1"/>
    <col min="3" max="3" width="14.28515625" style="146" customWidth="1"/>
    <col min="4" max="4" width="12.5703125" style="146" customWidth="1"/>
    <col min="5" max="5" width="19.42578125" style="146" bestFit="1" customWidth="1"/>
    <col min="6" max="6" width="20.85546875" style="146" customWidth="1"/>
    <col min="7" max="7" width="15.85546875" style="146" customWidth="1"/>
    <col min="8" max="8" width="19.42578125" style="146" customWidth="1"/>
    <col min="9" max="9" width="18.140625" style="146" customWidth="1"/>
    <col min="10" max="10" width="19.42578125" style="146" customWidth="1"/>
    <col min="11" max="11" width="18.42578125" style="146" customWidth="1"/>
    <col min="12" max="12" width="18.85546875" style="146" customWidth="1"/>
    <col min="13" max="16384" width="9.140625" style="146"/>
  </cols>
  <sheetData>
    <row r="1" spans="1:12" s="144" customFormat="1" ht="20.25" x14ac:dyDescent="0.3">
      <c r="A1" s="31" t="s">
        <v>77</v>
      </c>
      <c r="B1"/>
      <c r="C1"/>
      <c r="D1"/>
      <c r="E1" s="32"/>
      <c r="F1"/>
      <c r="G1"/>
      <c r="H1"/>
      <c r="I1"/>
      <c r="J1"/>
      <c r="K1"/>
      <c r="L1"/>
    </row>
    <row r="2" spans="1:12" s="144" customFormat="1" ht="15.75" thickBot="1" x14ac:dyDescent="0.3">
      <c r="A2"/>
      <c r="B2"/>
      <c r="C2"/>
      <c r="D2"/>
      <c r="E2" s="32"/>
      <c r="F2"/>
      <c r="G2"/>
      <c r="H2"/>
      <c r="I2"/>
      <c r="J2"/>
      <c r="K2"/>
      <c r="L2"/>
    </row>
    <row r="3" spans="1:12" s="145" customFormat="1" ht="16.5" thickBot="1" x14ac:dyDescent="0.3">
      <c r="A3" s="164" t="s">
        <v>37</v>
      </c>
      <c r="B3" s="172" t="s">
        <v>38</v>
      </c>
      <c r="C3" s="173"/>
      <c r="D3" s="173"/>
      <c r="E3" s="174"/>
      <c r="F3" s="170" t="s">
        <v>39</v>
      </c>
      <c r="G3" s="175" t="s">
        <v>40</v>
      </c>
      <c r="H3" s="176"/>
      <c r="I3" s="170" t="s">
        <v>41</v>
      </c>
      <c r="J3" s="166" t="s">
        <v>42</v>
      </c>
      <c r="K3" s="168" t="s">
        <v>43</v>
      </c>
      <c r="L3" s="170" t="s">
        <v>44</v>
      </c>
    </row>
    <row r="4" spans="1:12" s="145" customFormat="1" ht="48" thickBot="1" x14ac:dyDescent="0.3">
      <c r="A4" s="165"/>
      <c r="B4" s="33" t="s">
        <v>45</v>
      </c>
      <c r="C4" s="34" t="s">
        <v>46</v>
      </c>
      <c r="D4" s="34" t="s">
        <v>47</v>
      </c>
      <c r="E4" s="35" t="s">
        <v>48</v>
      </c>
      <c r="F4" s="171"/>
      <c r="G4" s="36" t="s">
        <v>49</v>
      </c>
      <c r="H4" s="37" t="s">
        <v>50</v>
      </c>
      <c r="I4" s="171"/>
      <c r="J4" s="167"/>
      <c r="K4" s="169"/>
      <c r="L4" s="171"/>
    </row>
    <row r="5" spans="1:12" ht="31.5" x14ac:dyDescent="0.25">
      <c r="A5" s="38" t="s">
        <v>51</v>
      </c>
      <c r="B5" s="39"/>
      <c r="C5" s="40"/>
      <c r="D5" s="40"/>
      <c r="E5" s="41"/>
      <c r="F5" s="42"/>
      <c r="G5" s="43"/>
      <c r="H5" s="44"/>
      <c r="I5" s="45"/>
      <c r="J5" s="46"/>
      <c r="K5" s="47"/>
      <c r="L5" s="48"/>
    </row>
    <row r="6" spans="1:12" ht="31.5" x14ac:dyDescent="0.25">
      <c r="A6" s="49" t="s">
        <v>52</v>
      </c>
      <c r="B6" s="50" t="s">
        <v>2</v>
      </c>
      <c r="C6" s="51">
        <v>1600</v>
      </c>
      <c r="D6" s="51">
        <f>C6</f>
        <v>1600</v>
      </c>
      <c r="E6" s="52">
        <v>1</v>
      </c>
      <c r="F6" s="53">
        <v>100000</v>
      </c>
      <c r="G6" s="54"/>
      <c r="H6" s="53">
        <v>100000</v>
      </c>
      <c r="I6" s="55">
        <f>H6</f>
        <v>100000</v>
      </c>
      <c r="J6" s="56">
        <f>I6-F6</f>
        <v>0</v>
      </c>
      <c r="K6" s="57">
        <f>I6/F6</f>
        <v>1</v>
      </c>
      <c r="L6" s="58" t="s">
        <v>53</v>
      </c>
    </row>
    <row r="7" spans="1:12" ht="47.25" x14ac:dyDescent="0.25">
      <c r="A7" s="59" t="s">
        <v>54</v>
      </c>
      <c r="B7" s="60" t="s">
        <v>2</v>
      </c>
      <c r="C7" s="61">
        <v>795</v>
      </c>
      <c r="D7" s="51">
        <f>C7</f>
        <v>795</v>
      </c>
      <c r="E7" s="52">
        <v>1</v>
      </c>
      <c r="F7" s="55">
        <f>H7</f>
        <v>107944.43</v>
      </c>
      <c r="G7" s="56"/>
      <c r="H7" s="62">
        <v>107944.43</v>
      </c>
      <c r="I7" s="55">
        <f>H7</f>
        <v>107944.43</v>
      </c>
      <c r="J7" s="56">
        <f>I7-F7</f>
        <v>0</v>
      </c>
      <c r="K7" s="57">
        <f>I7/F7</f>
        <v>1</v>
      </c>
      <c r="L7" s="58" t="s">
        <v>53</v>
      </c>
    </row>
    <row r="8" spans="1:12" ht="47.25" x14ac:dyDescent="0.25">
      <c r="A8" s="63" t="s">
        <v>55</v>
      </c>
      <c r="B8" s="64" t="s">
        <v>2</v>
      </c>
      <c r="C8" s="65">
        <v>1820</v>
      </c>
      <c r="D8" s="51">
        <f>C8</f>
        <v>1820</v>
      </c>
      <c r="E8" s="52">
        <v>1</v>
      </c>
      <c r="F8" s="55">
        <f>H8</f>
        <v>107944.43</v>
      </c>
      <c r="G8" s="56"/>
      <c r="H8" s="62">
        <v>107944.43</v>
      </c>
      <c r="I8" s="55">
        <f>H8</f>
        <v>107944.43</v>
      </c>
      <c r="J8" s="56">
        <f>I8-F8</f>
        <v>0</v>
      </c>
      <c r="K8" s="57">
        <f>I8/F8</f>
        <v>1</v>
      </c>
      <c r="L8" s="58" t="s">
        <v>53</v>
      </c>
    </row>
    <row r="9" spans="1:12" ht="31.5" x14ac:dyDescent="0.25">
      <c r="A9" s="66" t="s">
        <v>56</v>
      </c>
      <c r="B9" s="67" t="s">
        <v>3</v>
      </c>
      <c r="C9" s="68">
        <v>3</v>
      </c>
      <c r="D9" s="68">
        <f>C9</f>
        <v>3</v>
      </c>
      <c r="E9" s="69">
        <v>1</v>
      </c>
      <c r="F9" s="70">
        <v>56538.54</v>
      </c>
      <c r="G9" s="71">
        <v>56538.54</v>
      </c>
      <c r="H9" s="72"/>
      <c r="I9" s="70">
        <v>49335</v>
      </c>
      <c r="J9" s="71">
        <f>I9-F9</f>
        <v>-7203.5400000000009</v>
      </c>
      <c r="K9" s="73">
        <f>I9/F9</f>
        <v>0.87259062579260094</v>
      </c>
      <c r="L9" s="74" t="s">
        <v>57</v>
      </c>
    </row>
    <row r="10" spans="1:12" ht="15.75" x14ac:dyDescent="0.25">
      <c r="A10" s="75" t="s">
        <v>58</v>
      </c>
      <c r="B10" s="76"/>
      <c r="C10" s="77"/>
      <c r="D10" s="77"/>
      <c r="E10" s="78"/>
      <c r="F10" s="79"/>
      <c r="G10" s="80"/>
      <c r="H10" s="81"/>
      <c r="I10" s="79"/>
      <c r="J10" s="80"/>
      <c r="K10" s="82"/>
      <c r="L10" s="83"/>
    </row>
    <row r="11" spans="1:12" ht="31.5" x14ac:dyDescent="0.25">
      <c r="A11" s="66" t="s">
        <v>59</v>
      </c>
      <c r="B11" s="67" t="s">
        <v>3</v>
      </c>
      <c r="C11" s="68">
        <v>2</v>
      </c>
      <c r="D11" s="68">
        <f>C11</f>
        <v>2</v>
      </c>
      <c r="E11" s="69">
        <v>1</v>
      </c>
      <c r="F11" s="70">
        <v>8896.0400000000009</v>
      </c>
      <c r="G11" s="71">
        <v>8896.0400000000009</v>
      </c>
      <c r="H11" s="72"/>
      <c r="I11" s="70">
        <v>8006.44</v>
      </c>
      <c r="J11" s="71">
        <f>I11-F11</f>
        <v>-889.60000000000127</v>
      </c>
      <c r="K11" s="73">
        <f>I11/F11</f>
        <v>0.90000044963826586</v>
      </c>
      <c r="L11" s="74" t="s">
        <v>57</v>
      </c>
    </row>
    <row r="12" spans="1:12" ht="16.5" thickBot="1" x14ac:dyDescent="0.3">
      <c r="A12" s="84" t="s">
        <v>60</v>
      </c>
      <c r="B12" s="85"/>
      <c r="C12" s="86"/>
      <c r="D12" s="86"/>
      <c r="E12" s="87"/>
      <c r="F12" s="88">
        <f>SUM(F6:F11)</f>
        <v>381323.43999999994</v>
      </c>
      <c r="G12" s="89">
        <f>SUM(G6:G11)</f>
        <v>65434.58</v>
      </c>
      <c r="H12" s="90">
        <f>SUM(H6:H11)</f>
        <v>315888.86</v>
      </c>
      <c r="I12" s="88">
        <f>SUM(I6:I11)</f>
        <v>373230.3</v>
      </c>
      <c r="J12" s="89">
        <f>SUM(J6:J11)</f>
        <v>-8093.1400000000021</v>
      </c>
      <c r="K12" s="91">
        <f>I12/F12</f>
        <v>0.97877618013726098</v>
      </c>
      <c r="L12" s="92"/>
    </row>
    <row r="13" spans="1:12" ht="15.75" x14ac:dyDescent="0.25">
      <c r="A13" s="38" t="s">
        <v>61</v>
      </c>
      <c r="B13" s="39"/>
      <c r="C13" s="40"/>
      <c r="D13" s="40"/>
      <c r="E13" s="41"/>
      <c r="F13" s="42"/>
      <c r="G13" s="43"/>
      <c r="H13" s="44"/>
      <c r="I13" s="93"/>
      <c r="J13" s="94"/>
      <c r="K13" s="95"/>
      <c r="L13" s="96"/>
    </row>
    <row r="14" spans="1:12" ht="15.75" x14ac:dyDescent="0.25">
      <c r="A14" s="97" t="s">
        <v>62</v>
      </c>
      <c r="B14" s="98" t="s">
        <v>3</v>
      </c>
      <c r="C14" s="99">
        <v>1</v>
      </c>
      <c r="D14" s="100">
        <f>C14</f>
        <v>1</v>
      </c>
      <c r="E14" s="69">
        <v>1</v>
      </c>
      <c r="F14" s="101">
        <v>493.75</v>
      </c>
      <c r="G14" s="102">
        <f>F14</f>
        <v>493.75</v>
      </c>
      <c r="H14" s="103"/>
      <c r="I14" s="70">
        <v>493.75</v>
      </c>
      <c r="J14" s="71">
        <f>I14-F14</f>
        <v>0</v>
      </c>
      <c r="K14" s="73">
        <f>I14/F14</f>
        <v>1</v>
      </c>
      <c r="L14" s="74" t="s">
        <v>53</v>
      </c>
    </row>
    <row r="15" spans="1:12" ht="30" x14ac:dyDescent="0.25">
      <c r="A15" s="97" t="s">
        <v>63</v>
      </c>
      <c r="B15" s="98" t="s">
        <v>3</v>
      </c>
      <c r="C15" s="99">
        <v>1</v>
      </c>
      <c r="D15" s="100">
        <f>C15</f>
        <v>1</v>
      </c>
      <c r="E15" s="69">
        <v>1</v>
      </c>
      <c r="F15" s="101">
        <v>162</v>
      </c>
      <c r="G15" s="102">
        <f>F15</f>
        <v>162</v>
      </c>
      <c r="H15" s="103"/>
      <c r="I15" s="70">
        <v>162</v>
      </c>
      <c r="J15" s="71">
        <f>I15-F15</f>
        <v>0</v>
      </c>
      <c r="K15" s="73">
        <f>I15/F15</f>
        <v>1</v>
      </c>
      <c r="L15" s="74" t="s">
        <v>53</v>
      </c>
    </row>
    <row r="16" spans="1:12" ht="31.5" x14ac:dyDescent="0.25">
      <c r="A16" s="97" t="s">
        <v>64</v>
      </c>
      <c r="B16" s="98" t="s">
        <v>3</v>
      </c>
      <c r="C16" s="99">
        <v>1</v>
      </c>
      <c r="D16" s="100">
        <f>C16</f>
        <v>1</v>
      </c>
      <c r="E16" s="69">
        <v>1</v>
      </c>
      <c r="F16" s="101">
        <v>467</v>
      </c>
      <c r="G16" s="102">
        <v>467</v>
      </c>
      <c r="H16" s="103"/>
      <c r="I16" s="70">
        <v>466</v>
      </c>
      <c r="J16" s="71">
        <f>I16-F16</f>
        <v>-1</v>
      </c>
      <c r="K16" s="73">
        <f>I16/F16</f>
        <v>0.99785867237687365</v>
      </c>
      <c r="L16" s="74" t="s">
        <v>57</v>
      </c>
    </row>
    <row r="17" spans="1:12" ht="31.5" x14ac:dyDescent="0.25">
      <c r="A17" s="97" t="s">
        <v>65</v>
      </c>
      <c r="B17" s="98" t="s">
        <v>3</v>
      </c>
      <c r="C17" s="99">
        <v>2</v>
      </c>
      <c r="D17" s="100">
        <f>C17</f>
        <v>2</v>
      </c>
      <c r="E17" s="69">
        <v>1</v>
      </c>
      <c r="F17" s="101">
        <v>507.38</v>
      </c>
      <c r="G17" s="102">
        <v>507.38</v>
      </c>
      <c r="H17" s="103"/>
      <c r="I17" s="70">
        <v>482.63499999999999</v>
      </c>
      <c r="J17" s="71">
        <f>I17-F17</f>
        <v>-24.745000000000005</v>
      </c>
      <c r="K17" s="73">
        <f>I17/F17</f>
        <v>0.95122984745161421</v>
      </c>
      <c r="L17" s="74" t="s">
        <v>57</v>
      </c>
    </row>
    <row r="18" spans="1:12" ht="16.5" thickBot="1" x14ac:dyDescent="0.3">
      <c r="A18" s="84" t="s">
        <v>60</v>
      </c>
      <c r="B18" s="85"/>
      <c r="C18" s="86"/>
      <c r="D18" s="86"/>
      <c r="E18" s="87"/>
      <c r="F18" s="88">
        <f>SUM(F14:F17)</f>
        <v>1630.13</v>
      </c>
      <c r="G18" s="89">
        <f>SUM(G14:G17)</f>
        <v>1630.13</v>
      </c>
      <c r="H18" s="90">
        <f>SUM(H14:H17)</f>
        <v>0</v>
      </c>
      <c r="I18" s="88">
        <f>SUM(I14:I17)</f>
        <v>1604.385</v>
      </c>
      <c r="J18" s="89">
        <f>SUM(J12:J17)</f>
        <v>-8118.885000000002</v>
      </c>
      <c r="K18" s="91">
        <f>I18/F18</f>
        <v>0.98420678105427173</v>
      </c>
      <c r="L18" s="92"/>
    </row>
    <row r="19" spans="1:12" ht="15.75" x14ac:dyDescent="0.25">
      <c r="A19" s="38" t="s">
        <v>66</v>
      </c>
      <c r="B19" s="39"/>
      <c r="C19" s="40"/>
      <c r="D19" s="40"/>
      <c r="E19" s="41"/>
      <c r="F19" s="42"/>
      <c r="G19" s="43"/>
      <c r="H19" s="44"/>
      <c r="I19" s="104"/>
      <c r="J19" s="105"/>
      <c r="K19" s="106"/>
      <c r="L19" s="107"/>
    </row>
    <row r="20" spans="1:12" ht="31.5" x14ac:dyDescent="0.25">
      <c r="A20" s="63" t="s">
        <v>67</v>
      </c>
      <c r="B20" s="64" t="s">
        <v>2</v>
      </c>
      <c r="C20" s="65">
        <v>8650</v>
      </c>
      <c r="D20" s="65">
        <f>C20</f>
        <v>8650</v>
      </c>
      <c r="E20" s="52">
        <v>1</v>
      </c>
      <c r="F20" s="108">
        <f>52120.58+20000</f>
        <v>72120.58</v>
      </c>
      <c r="G20" s="56"/>
      <c r="H20" s="62">
        <f>F20</f>
        <v>72120.58</v>
      </c>
      <c r="I20" s="55">
        <f>H20</f>
        <v>72120.58</v>
      </c>
      <c r="J20" s="56">
        <f>I20-F20</f>
        <v>0</v>
      </c>
      <c r="K20" s="57">
        <f>I20/F20</f>
        <v>1</v>
      </c>
      <c r="L20" s="58" t="s">
        <v>53</v>
      </c>
    </row>
    <row r="21" spans="1:12" ht="31.5" x14ac:dyDescent="0.25">
      <c r="A21" s="109" t="s">
        <v>68</v>
      </c>
      <c r="B21" s="110" t="s">
        <v>3</v>
      </c>
      <c r="C21" s="111">
        <v>1</v>
      </c>
      <c r="D21" s="111">
        <f>C21</f>
        <v>1</v>
      </c>
      <c r="E21" s="69">
        <v>1</v>
      </c>
      <c r="F21" s="112">
        <f>G21</f>
        <v>1663.9</v>
      </c>
      <c r="G21" s="113">
        <v>1663.9</v>
      </c>
      <c r="H21" s="114"/>
      <c r="I21" s="70">
        <f>1109.36/1.12</f>
        <v>990.49999999999977</v>
      </c>
      <c r="J21" s="71">
        <f>I21-F21</f>
        <v>-673.40000000000032</v>
      </c>
      <c r="K21" s="73">
        <f>I21/F21</f>
        <v>0.59528817837610415</v>
      </c>
      <c r="L21" s="74" t="s">
        <v>57</v>
      </c>
    </row>
    <row r="22" spans="1:12" ht="16.5" thickBot="1" x14ac:dyDescent="0.3">
      <c r="A22" s="84" t="s">
        <v>23</v>
      </c>
      <c r="B22" s="85"/>
      <c r="C22" s="86"/>
      <c r="D22" s="86"/>
      <c r="E22" s="87"/>
      <c r="F22" s="88">
        <f>SUM(F20:F21)</f>
        <v>73784.479999999996</v>
      </c>
      <c r="G22" s="89">
        <f>SUM(G20:G21)</f>
        <v>1663.9</v>
      </c>
      <c r="H22" s="90">
        <f>SUM(H20:H21)</f>
        <v>72120.58</v>
      </c>
      <c r="I22" s="88">
        <f>SUM(I20:I21)</f>
        <v>73111.08</v>
      </c>
      <c r="J22" s="89">
        <f>SUM(J16:J21)</f>
        <v>-8818.0300000000025</v>
      </c>
      <c r="K22" s="91">
        <f>I22/F22</f>
        <v>0.99087341945081142</v>
      </c>
      <c r="L22" s="92"/>
    </row>
    <row r="23" spans="1:12" ht="15.75" x14ac:dyDescent="0.25">
      <c r="A23" s="38" t="s">
        <v>69</v>
      </c>
      <c r="B23" s="39"/>
      <c r="C23" s="40"/>
      <c r="D23" s="40"/>
      <c r="E23" s="41"/>
      <c r="F23" s="42"/>
      <c r="G23" s="43"/>
      <c r="H23" s="44"/>
      <c r="I23" s="104"/>
      <c r="J23" s="105"/>
      <c r="K23" s="106"/>
      <c r="L23" s="107"/>
    </row>
    <row r="24" spans="1:12" ht="31.5" x14ac:dyDescent="0.25">
      <c r="A24" s="115" t="s">
        <v>70</v>
      </c>
      <c r="B24" s="116" t="s">
        <v>2</v>
      </c>
      <c r="C24" s="117">
        <v>2000</v>
      </c>
      <c r="D24" s="117">
        <v>2000</v>
      </c>
      <c r="E24" s="52">
        <v>1</v>
      </c>
      <c r="F24" s="118">
        <v>119725.63</v>
      </c>
      <c r="G24" s="119"/>
      <c r="H24" s="120">
        <f>F24</f>
        <v>119725.63</v>
      </c>
      <c r="I24" s="55">
        <f>H24</f>
        <v>119725.63</v>
      </c>
      <c r="J24" s="56">
        <f>I24-F24</f>
        <v>0</v>
      </c>
      <c r="K24" s="57">
        <f t="shared" ref="K24:K29" si="0">I24/F24</f>
        <v>1</v>
      </c>
      <c r="L24" s="58" t="s">
        <v>53</v>
      </c>
    </row>
    <row r="25" spans="1:12" ht="15.75" x14ac:dyDescent="0.25">
      <c r="A25" s="121" t="s">
        <v>71</v>
      </c>
      <c r="B25" s="67" t="s">
        <v>3</v>
      </c>
      <c r="C25" s="68">
        <v>2</v>
      </c>
      <c r="D25" s="122">
        <f>C25</f>
        <v>2</v>
      </c>
      <c r="E25" s="69">
        <v>1</v>
      </c>
      <c r="F25" s="123">
        <v>8600</v>
      </c>
      <c r="G25" s="124">
        <f>F25</f>
        <v>8600</v>
      </c>
      <c r="H25" s="125"/>
      <c r="I25" s="70">
        <f>G25</f>
        <v>8600</v>
      </c>
      <c r="J25" s="71">
        <f>I25-F25</f>
        <v>0</v>
      </c>
      <c r="K25" s="73">
        <f t="shared" si="0"/>
        <v>1</v>
      </c>
      <c r="L25" s="74" t="s">
        <v>53</v>
      </c>
    </row>
    <row r="26" spans="1:12" ht="15.75" x14ac:dyDescent="0.25">
      <c r="A26" s="66" t="s">
        <v>72</v>
      </c>
      <c r="B26" s="67" t="s">
        <v>3</v>
      </c>
      <c r="C26" s="126">
        <v>2</v>
      </c>
      <c r="D26" s="122">
        <f>C26</f>
        <v>2</v>
      </c>
      <c r="E26" s="69">
        <v>1</v>
      </c>
      <c r="F26" s="127">
        <f>423*C26</f>
        <v>846</v>
      </c>
      <c r="G26" s="124">
        <f>F26</f>
        <v>846</v>
      </c>
      <c r="H26" s="125"/>
      <c r="I26" s="70">
        <f>G26</f>
        <v>846</v>
      </c>
      <c r="J26" s="71">
        <f>I26-F26</f>
        <v>0</v>
      </c>
      <c r="K26" s="73">
        <f t="shared" si="0"/>
        <v>1</v>
      </c>
      <c r="L26" s="74" t="s">
        <v>53</v>
      </c>
    </row>
    <row r="27" spans="1:12" ht="47.25" x14ac:dyDescent="0.25">
      <c r="A27" s="128" t="s">
        <v>73</v>
      </c>
      <c r="B27" s="129" t="s">
        <v>3</v>
      </c>
      <c r="C27" s="130">
        <v>1</v>
      </c>
      <c r="D27" s="131">
        <v>0</v>
      </c>
      <c r="E27" s="69">
        <v>0</v>
      </c>
      <c r="F27" s="132">
        <f>3580.065+780</f>
        <v>4360.0650000000005</v>
      </c>
      <c r="G27" s="133">
        <f>F27</f>
        <v>4360.0650000000005</v>
      </c>
      <c r="H27" s="134"/>
      <c r="I27" s="70"/>
      <c r="J27" s="71"/>
      <c r="K27" s="73">
        <f t="shared" si="0"/>
        <v>0</v>
      </c>
      <c r="L27" s="135" t="s">
        <v>78</v>
      </c>
    </row>
    <row r="28" spans="1:12" ht="47.25" x14ac:dyDescent="0.25">
      <c r="A28" s="136" t="s">
        <v>74</v>
      </c>
      <c r="B28" s="137" t="s">
        <v>3</v>
      </c>
      <c r="C28" s="111">
        <v>2</v>
      </c>
      <c r="D28" s="131">
        <f>C28</f>
        <v>2</v>
      </c>
      <c r="E28" s="69">
        <v>1</v>
      </c>
      <c r="F28" s="138">
        <v>1353.675</v>
      </c>
      <c r="G28" s="133">
        <f>F28</f>
        <v>1353.675</v>
      </c>
      <c r="H28" s="125"/>
      <c r="I28" s="70">
        <v>876</v>
      </c>
      <c r="J28" s="71">
        <f>I28-F28</f>
        <v>-477.67499999999995</v>
      </c>
      <c r="K28" s="73">
        <f t="shared" si="0"/>
        <v>0.64712726466840276</v>
      </c>
      <c r="L28" s="74" t="s">
        <v>57</v>
      </c>
    </row>
    <row r="29" spans="1:12" ht="16.5" thickBot="1" x14ac:dyDescent="0.3">
      <c r="A29" s="84" t="s">
        <v>60</v>
      </c>
      <c r="B29" s="85"/>
      <c r="C29" s="86"/>
      <c r="D29" s="86"/>
      <c r="E29" s="87"/>
      <c r="F29" s="88">
        <f>SUM(F24:F28)</f>
        <v>134885.37</v>
      </c>
      <c r="G29" s="89">
        <f>SUM(G25:G28)</f>
        <v>15159.74</v>
      </c>
      <c r="H29" s="90">
        <f>SUM(H24:H28)</f>
        <v>119725.63</v>
      </c>
      <c r="I29" s="88">
        <f>SUM(I24:I28)</f>
        <v>130047.63</v>
      </c>
      <c r="J29" s="89">
        <f>SUM(J23:J28)</f>
        <v>-477.67499999999995</v>
      </c>
      <c r="K29" s="91">
        <f t="shared" si="0"/>
        <v>0.9641344350391744</v>
      </c>
      <c r="L29" s="92"/>
    </row>
    <row r="30" spans="1:12" x14ac:dyDescent="0.25">
      <c r="A30"/>
      <c r="B30" s="139"/>
      <c r="C30" s="140"/>
      <c r="D30" s="140"/>
      <c r="E30" s="141"/>
      <c r="F30" s="142"/>
      <c r="G30" s="140"/>
      <c r="H30" s="143"/>
      <c r="I30" s="142"/>
      <c r="J30"/>
      <c r="K30"/>
      <c r="L30" s="142"/>
    </row>
    <row r="31" spans="1:12" ht="16.5" thickBot="1" x14ac:dyDescent="0.3">
      <c r="A31" s="84" t="s">
        <v>75</v>
      </c>
      <c r="B31" s="85"/>
      <c r="C31" s="86"/>
      <c r="D31" s="86"/>
      <c r="E31" s="87"/>
      <c r="F31" s="88">
        <f>F12+F18+F22+F29</f>
        <v>591623.41999999993</v>
      </c>
      <c r="G31" s="89">
        <f>G12+G18+G22+G29</f>
        <v>83888.35</v>
      </c>
      <c r="H31" s="90">
        <f>H12+H18+H22+H29</f>
        <v>507735.07</v>
      </c>
      <c r="I31" s="88">
        <f>I12+I18+I22+I29</f>
        <v>577993.39500000002</v>
      </c>
      <c r="J31" s="89">
        <f>I31-F31</f>
        <v>-13630.024999999907</v>
      </c>
      <c r="K31" s="91">
        <f>I31/F31</f>
        <v>0.97696165408732483</v>
      </c>
      <c r="L31" s="92"/>
    </row>
  </sheetData>
  <mergeCells count="8">
    <mergeCell ref="A3:A4"/>
    <mergeCell ref="J3:J4"/>
    <mergeCell ref="K3:K4"/>
    <mergeCell ref="L3:L4"/>
    <mergeCell ref="B3:E3"/>
    <mergeCell ref="F3:F4"/>
    <mergeCell ref="G3:H3"/>
    <mergeCell ref="I3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квартал 2025</vt:lpstr>
      <vt:lpstr>2 квартал 2025</vt:lpstr>
      <vt:lpstr>3 квартал 2025</vt:lpstr>
      <vt:lpstr>4 квартал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2026-04-10T10:21:01Z</dcterms:modified>
</cp:coreProperties>
</file>