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4"/>
  </bookViews>
  <sheets>
    <sheet name="пер тепл.эн." sheetId="1" r:id="rId1"/>
    <sheet name="снаб тепл.эн" sheetId="2" r:id="rId2"/>
    <sheet name="подача воды" sheetId="3" r:id="rId3"/>
    <sheet name="отведение" sheetId="4" r:id="rId4"/>
    <sheet name="пер эл.эн" sheetId="5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E93" i="5" l="1"/>
  <c r="D93" i="5"/>
  <c r="H93" i="5" s="1"/>
  <c r="E92" i="5"/>
  <c r="D92" i="5"/>
  <c r="H92" i="5" s="1"/>
  <c r="D91" i="5"/>
  <c r="H91" i="5" s="1"/>
  <c r="H90" i="5"/>
  <c r="G90" i="5"/>
  <c r="H89" i="5"/>
  <c r="G89" i="5"/>
  <c r="G88" i="5"/>
  <c r="H87" i="5"/>
  <c r="G87" i="5"/>
  <c r="E87" i="5"/>
  <c r="E91" i="5" s="1"/>
  <c r="D87" i="5"/>
  <c r="G86" i="5"/>
  <c r="G84" i="5"/>
  <c r="H83" i="5"/>
  <c r="G83" i="5"/>
  <c r="H82" i="5"/>
  <c r="G82" i="5"/>
  <c r="H81" i="5"/>
  <c r="G81" i="5"/>
  <c r="G79" i="5"/>
  <c r="H78" i="5"/>
  <c r="G78" i="5"/>
  <c r="G77" i="5"/>
  <c r="G75" i="5"/>
  <c r="G74" i="5"/>
  <c r="G73" i="5"/>
  <c r="G72" i="5"/>
  <c r="G71" i="5"/>
  <c r="F71" i="5"/>
  <c r="H71" i="5" s="1"/>
  <c r="F70" i="5"/>
  <c r="H70" i="5" s="1"/>
  <c r="H69" i="5"/>
  <c r="G69" i="5"/>
  <c r="F69" i="5"/>
  <c r="F68" i="5"/>
  <c r="H68" i="5" s="1"/>
  <c r="G67" i="5"/>
  <c r="F67" i="5"/>
  <c r="H67" i="5" s="1"/>
  <c r="F66" i="5"/>
  <c r="H66" i="5" s="1"/>
  <c r="F65" i="5"/>
  <c r="G65" i="5" s="1"/>
  <c r="G64" i="5"/>
  <c r="F64" i="5"/>
  <c r="H64" i="5" s="1"/>
  <c r="F63" i="5"/>
  <c r="H63" i="5" s="1"/>
  <c r="H62" i="5"/>
  <c r="G62" i="5"/>
  <c r="F62" i="5"/>
  <c r="H61" i="5"/>
  <c r="F61" i="5"/>
  <c r="G61" i="5" s="1"/>
  <c r="G60" i="5"/>
  <c r="F60" i="5"/>
  <c r="H60" i="5" s="1"/>
  <c r="F59" i="5"/>
  <c r="H59" i="5" s="1"/>
  <c r="G58" i="5"/>
  <c r="H57" i="5"/>
  <c r="G57" i="5"/>
  <c r="H56" i="5"/>
  <c r="F56" i="5"/>
  <c r="G56" i="5" s="1"/>
  <c r="G55" i="5"/>
  <c r="F55" i="5"/>
  <c r="H55" i="5" s="1"/>
  <c r="F54" i="5"/>
  <c r="H54" i="5" s="1"/>
  <c r="H53" i="5"/>
  <c r="G53" i="5"/>
  <c r="F53" i="5"/>
  <c r="H52" i="5"/>
  <c r="F52" i="5"/>
  <c r="G52" i="5" s="1"/>
  <c r="G51" i="5"/>
  <c r="F51" i="5"/>
  <c r="H51" i="5" s="1"/>
  <c r="H50" i="5"/>
  <c r="G50" i="5"/>
  <c r="H49" i="5"/>
  <c r="G49" i="5"/>
  <c r="G48" i="5"/>
  <c r="G47" i="5"/>
  <c r="F47" i="5"/>
  <c r="H47" i="5" s="1"/>
  <c r="F46" i="5"/>
  <c r="H46" i="5" s="1"/>
  <c r="E46" i="5"/>
  <c r="D46" i="5"/>
  <c r="D41" i="5" s="1"/>
  <c r="D40" i="5" s="1"/>
  <c r="G45" i="5"/>
  <c r="F45" i="5"/>
  <c r="H45" i="5" s="1"/>
  <c r="G44" i="5"/>
  <c r="G43" i="5"/>
  <c r="F43" i="5"/>
  <c r="H43" i="5" s="1"/>
  <c r="F42" i="5"/>
  <c r="H42" i="5" s="1"/>
  <c r="E41" i="5"/>
  <c r="E40" i="5" s="1"/>
  <c r="G39" i="5"/>
  <c r="F39" i="5"/>
  <c r="H39" i="5" s="1"/>
  <c r="H38" i="5"/>
  <c r="G38" i="5"/>
  <c r="H37" i="5"/>
  <c r="G37" i="5"/>
  <c r="H36" i="5"/>
  <c r="G36" i="5"/>
  <c r="H35" i="5"/>
  <c r="G35" i="5"/>
  <c r="F34" i="5"/>
  <c r="H34" i="5" s="1"/>
  <c r="H33" i="5"/>
  <c r="G33" i="5"/>
  <c r="F33" i="5"/>
  <c r="F32" i="5"/>
  <c r="H32" i="5" s="1"/>
  <c r="G31" i="5"/>
  <c r="F31" i="5"/>
  <c r="H31" i="5" s="1"/>
  <c r="F30" i="5"/>
  <c r="H30" i="5" s="1"/>
  <c r="E29" i="5"/>
  <c r="D29" i="5"/>
  <c r="G28" i="5"/>
  <c r="H27" i="5"/>
  <c r="G27" i="5"/>
  <c r="F27" i="5"/>
  <c r="F26" i="5"/>
  <c r="E26" i="5"/>
  <c r="D26" i="5"/>
  <c r="G25" i="5"/>
  <c r="G24" i="5"/>
  <c r="H23" i="5"/>
  <c r="G23" i="5"/>
  <c r="F23" i="5"/>
  <c r="H22" i="5"/>
  <c r="F22" i="5"/>
  <c r="G22" i="5" s="1"/>
  <c r="E21" i="5"/>
  <c r="D21" i="5"/>
  <c r="F20" i="5"/>
  <c r="H20" i="5" s="1"/>
  <c r="G19" i="5"/>
  <c r="F18" i="5"/>
  <c r="H18" i="5" s="1"/>
  <c r="G17" i="5"/>
  <c r="F16" i="5"/>
  <c r="H16" i="5" s="1"/>
  <c r="E15" i="5"/>
  <c r="E14" i="5" s="1"/>
  <c r="E76" i="5" s="1"/>
  <c r="E80" i="5" s="1"/>
  <c r="D15" i="5"/>
  <c r="D14" i="5"/>
  <c r="J92" i="4"/>
  <c r="J107" i="4"/>
  <c r="H93" i="4"/>
  <c r="D93" i="4"/>
  <c r="H92" i="4"/>
  <c r="D92" i="4"/>
  <c r="K91" i="4"/>
  <c r="J91" i="4"/>
  <c r="E91" i="4"/>
  <c r="D91" i="4"/>
  <c r="K90" i="4"/>
  <c r="J90" i="4"/>
  <c r="G90" i="4"/>
  <c r="K89" i="4"/>
  <c r="J89" i="4"/>
  <c r="G89" i="4"/>
  <c r="G87" i="4" s="1"/>
  <c r="K87" i="4"/>
  <c r="J87" i="4"/>
  <c r="F87" i="4"/>
  <c r="J88" i="4" s="1"/>
  <c r="E87" i="4"/>
  <c r="D87" i="4"/>
  <c r="J84" i="4"/>
  <c r="I84" i="4"/>
  <c r="K85" i="4" s="1"/>
  <c r="G84" i="4"/>
  <c r="J83" i="4"/>
  <c r="G83" i="4"/>
  <c r="J82" i="4"/>
  <c r="I81" i="4"/>
  <c r="K82" i="4" s="1"/>
  <c r="G81" i="4"/>
  <c r="K80" i="4"/>
  <c r="G80" i="4"/>
  <c r="G85" i="4" s="1"/>
  <c r="I77" i="4"/>
  <c r="J78" i="4" s="1"/>
  <c r="F77" i="4"/>
  <c r="G77" i="4" s="1"/>
  <c r="K76" i="4"/>
  <c r="J75" i="4"/>
  <c r="G74" i="4"/>
  <c r="G73" i="4"/>
  <c r="J73" i="4" s="1"/>
  <c r="F73" i="4"/>
  <c r="F72" i="4"/>
  <c r="G72" i="4" s="1"/>
  <c r="J72" i="4" s="1"/>
  <c r="I71" i="4"/>
  <c r="F71" i="4"/>
  <c r="G71" i="4" s="1"/>
  <c r="F70" i="4"/>
  <c r="G70" i="4" s="1"/>
  <c r="J70" i="4" s="1"/>
  <c r="I69" i="4"/>
  <c r="J69" i="4" s="1"/>
  <c r="F69" i="4"/>
  <c r="G69" i="4" s="1"/>
  <c r="I68" i="4"/>
  <c r="G68" i="4"/>
  <c r="F68" i="4"/>
  <c r="I67" i="4"/>
  <c r="F67" i="4"/>
  <c r="G67" i="4" s="1"/>
  <c r="K67" i="4" s="1"/>
  <c r="I66" i="4"/>
  <c r="F66" i="4"/>
  <c r="G66" i="4" s="1"/>
  <c r="J66" i="4" s="1"/>
  <c r="I65" i="4"/>
  <c r="F65" i="4"/>
  <c r="G65" i="4" s="1"/>
  <c r="I64" i="4"/>
  <c r="J64" i="4" s="1"/>
  <c r="F64" i="4"/>
  <c r="G64" i="4" s="1"/>
  <c r="I63" i="4"/>
  <c r="J63" i="4" s="1"/>
  <c r="F63" i="4"/>
  <c r="G63" i="4" s="1"/>
  <c r="I62" i="4"/>
  <c r="F62" i="4"/>
  <c r="G62" i="4" s="1"/>
  <c r="K62" i="4" s="1"/>
  <c r="I61" i="4"/>
  <c r="G61" i="4"/>
  <c r="J61" i="4" s="1"/>
  <c r="F61" i="4"/>
  <c r="I60" i="4"/>
  <c r="K60" i="4" s="1"/>
  <c r="F60" i="4"/>
  <c r="G60" i="4" s="1"/>
  <c r="J59" i="4"/>
  <c r="I59" i="4"/>
  <c r="G59" i="4"/>
  <c r="F59" i="4"/>
  <c r="F58" i="4"/>
  <c r="G58" i="4" s="1"/>
  <c r="J58" i="4" s="1"/>
  <c r="F57" i="4"/>
  <c r="G57" i="4" s="1"/>
  <c r="J57" i="4" s="1"/>
  <c r="I56" i="4"/>
  <c r="F56" i="4"/>
  <c r="G56" i="4" s="1"/>
  <c r="I55" i="4"/>
  <c r="F55" i="4"/>
  <c r="G55" i="4" s="1"/>
  <c r="I54" i="4"/>
  <c r="F54" i="4"/>
  <c r="G54" i="4" s="1"/>
  <c r="K54" i="4" s="1"/>
  <c r="I53" i="4"/>
  <c r="G53" i="4"/>
  <c r="J53" i="4" s="1"/>
  <c r="F53" i="4"/>
  <c r="I52" i="4"/>
  <c r="F52" i="4"/>
  <c r="G52" i="4" s="1"/>
  <c r="J52" i="4" s="1"/>
  <c r="I51" i="4"/>
  <c r="F51" i="4"/>
  <c r="G51" i="4" s="1"/>
  <c r="I50" i="4"/>
  <c r="F50" i="4"/>
  <c r="G50" i="4" s="1"/>
  <c r="I49" i="4"/>
  <c r="F49" i="4"/>
  <c r="G49" i="4" s="1"/>
  <c r="K49" i="4" s="1"/>
  <c r="F48" i="4"/>
  <c r="I47" i="4"/>
  <c r="F47" i="4"/>
  <c r="G47" i="4" s="1"/>
  <c r="J47" i="4" s="1"/>
  <c r="H46" i="4"/>
  <c r="H41" i="4" s="1"/>
  <c r="H40" i="4" s="1"/>
  <c r="E46" i="4"/>
  <c r="D46" i="4"/>
  <c r="D41" i="4" s="1"/>
  <c r="D40" i="4" s="1"/>
  <c r="I45" i="4"/>
  <c r="F45" i="4"/>
  <c r="G45" i="4" s="1"/>
  <c r="J45" i="4" s="1"/>
  <c r="G44" i="4"/>
  <c r="J43" i="4"/>
  <c r="J93" i="4" s="1"/>
  <c r="I43" i="4"/>
  <c r="G43" i="4"/>
  <c r="F43" i="4"/>
  <c r="I42" i="4"/>
  <c r="I93" i="4" s="1"/>
  <c r="F42" i="4"/>
  <c r="F93" i="4" s="1"/>
  <c r="E41" i="4"/>
  <c r="E40" i="4" s="1"/>
  <c r="F39" i="4"/>
  <c r="F38" i="4"/>
  <c r="J38" i="4" s="1"/>
  <c r="J37" i="4"/>
  <c r="G37" i="4"/>
  <c r="J36" i="4" s="1"/>
  <c r="F37" i="4"/>
  <c r="G38" i="4" s="1"/>
  <c r="K36" i="4"/>
  <c r="F36" i="4"/>
  <c r="I35" i="4"/>
  <c r="G35" i="4"/>
  <c r="J34" i="4" s="1"/>
  <c r="F35" i="4"/>
  <c r="G36" i="4" s="1"/>
  <c r="F34" i="4"/>
  <c r="G34" i="4" s="1"/>
  <c r="I33" i="4"/>
  <c r="F33" i="4"/>
  <c r="G33" i="4" s="1"/>
  <c r="I32" i="4"/>
  <c r="I28" i="4" s="1"/>
  <c r="F32" i="4"/>
  <c r="G32" i="4" s="1"/>
  <c r="I31" i="4"/>
  <c r="F31" i="4"/>
  <c r="G31" i="4" s="1"/>
  <c r="I30" i="4"/>
  <c r="G30" i="4"/>
  <c r="J30" i="4" s="1"/>
  <c r="F30" i="4"/>
  <c r="J29" i="4"/>
  <c r="H28" i="4"/>
  <c r="E28" i="4"/>
  <c r="D28" i="4"/>
  <c r="J27" i="4"/>
  <c r="I26" i="4"/>
  <c r="F26" i="4"/>
  <c r="G26" i="4" s="1"/>
  <c r="H25" i="4"/>
  <c r="E25" i="4"/>
  <c r="D25" i="4"/>
  <c r="J24" i="4"/>
  <c r="I24" i="4"/>
  <c r="G24" i="4"/>
  <c r="F24" i="4"/>
  <c r="F23" i="4"/>
  <c r="G23" i="4" s="1"/>
  <c r="J23" i="4" s="1"/>
  <c r="I22" i="4"/>
  <c r="G22" i="4"/>
  <c r="J22" i="4" s="1"/>
  <c r="F22" i="4"/>
  <c r="I21" i="4"/>
  <c r="I91" i="4" s="1"/>
  <c r="F21" i="4"/>
  <c r="F92" i="4" s="1"/>
  <c r="H20" i="4"/>
  <c r="E20" i="4"/>
  <c r="D20" i="4"/>
  <c r="I19" i="4"/>
  <c r="K19" i="4" s="1"/>
  <c r="F19" i="4"/>
  <c r="G19" i="4" s="1"/>
  <c r="J18" i="4"/>
  <c r="F18" i="4"/>
  <c r="G18" i="4" s="1"/>
  <c r="I17" i="4"/>
  <c r="F17" i="4"/>
  <c r="G17" i="4" s="1"/>
  <c r="J16" i="4"/>
  <c r="G16" i="4"/>
  <c r="F16" i="4"/>
  <c r="I15" i="4"/>
  <c r="F15" i="4"/>
  <c r="G15" i="4" s="1"/>
  <c r="H14" i="4"/>
  <c r="F14" i="4"/>
  <c r="E14" i="4"/>
  <c r="E13" i="4" s="1"/>
  <c r="D14" i="4"/>
  <c r="D13" i="4" s="1"/>
  <c r="D76" i="4" s="1"/>
  <c r="D80" i="4" s="1"/>
  <c r="H92" i="3"/>
  <c r="E92" i="3"/>
  <c r="D92" i="3"/>
  <c r="H91" i="3"/>
  <c r="E91" i="3"/>
  <c r="D91" i="3"/>
  <c r="E90" i="3"/>
  <c r="D90" i="3"/>
  <c r="K89" i="3"/>
  <c r="G89" i="3"/>
  <c r="F89" i="3"/>
  <c r="J89" i="3" s="1"/>
  <c r="K88" i="3"/>
  <c r="G88" i="3"/>
  <c r="G86" i="3" s="1"/>
  <c r="F88" i="3"/>
  <c r="J88" i="3" s="1"/>
  <c r="J87" i="3"/>
  <c r="F86" i="3"/>
  <c r="K86" i="3" s="1"/>
  <c r="E86" i="3"/>
  <c r="D86" i="3"/>
  <c r="J85" i="3"/>
  <c r="J83" i="3"/>
  <c r="I83" i="3"/>
  <c r="K83" i="3" s="1"/>
  <c r="G83" i="3"/>
  <c r="F83" i="3"/>
  <c r="J82" i="3"/>
  <c r="F82" i="3"/>
  <c r="G82" i="3" s="1"/>
  <c r="J81" i="3"/>
  <c r="F81" i="3"/>
  <c r="G81" i="3" s="1"/>
  <c r="I80" i="3"/>
  <c r="J80" i="3" s="1"/>
  <c r="F80" i="3"/>
  <c r="K80" i="3" s="1"/>
  <c r="J77" i="3"/>
  <c r="F77" i="3"/>
  <c r="G77" i="3" s="1"/>
  <c r="J76" i="3"/>
  <c r="I76" i="3"/>
  <c r="K76" i="3" s="1"/>
  <c r="G76" i="3"/>
  <c r="F76" i="3"/>
  <c r="J74" i="3"/>
  <c r="F72" i="3"/>
  <c r="I71" i="3"/>
  <c r="F71" i="3"/>
  <c r="I70" i="3"/>
  <c r="F70" i="3"/>
  <c r="I69" i="3"/>
  <c r="F69" i="3"/>
  <c r="I68" i="3"/>
  <c r="F68" i="3"/>
  <c r="I67" i="3"/>
  <c r="F67" i="3"/>
  <c r="I66" i="3"/>
  <c r="F66" i="3"/>
  <c r="I65" i="3"/>
  <c r="F65" i="3"/>
  <c r="I64" i="3"/>
  <c r="F64" i="3"/>
  <c r="I63" i="3"/>
  <c r="F63" i="3"/>
  <c r="I62" i="3"/>
  <c r="F62" i="3"/>
  <c r="I61" i="3"/>
  <c r="F61" i="3"/>
  <c r="I60" i="3"/>
  <c r="F60" i="3"/>
  <c r="I59" i="3"/>
  <c r="F59" i="3"/>
  <c r="I58" i="3"/>
  <c r="F58" i="3"/>
  <c r="F57" i="3"/>
  <c r="F56" i="3"/>
  <c r="I55" i="3"/>
  <c r="F55" i="3"/>
  <c r="I54" i="3"/>
  <c r="F54" i="3"/>
  <c r="I53" i="3"/>
  <c r="F53" i="3"/>
  <c r="I52" i="3"/>
  <c r="F52" i="3"/>
  <c r="I51" i="3"/>
  <c r="F51" i="3"/>
  <c r="I50" i="3"/>
  <c r="F50" i="3"/>
  <c r="F49" i="3"/>
  <c r="F48" i="3"/>
  <c r="F47" i="3"/>
  <c r="I46" i="3"/>
  <c r="F46" i="3"/>
  <c r="H45" i="3"/>
  <c r="H40" i="3" s="1"/>
  <c r="H39" i="3" s="1"/>
  <c r="F45" i="3"/>
  <c r="E45" i="3"/>
  <c r="D45" i="3"/>
  <c r="D40" i="3" s="1"/>
  <c r="D39" i="3" s="1"/>
  <c r="I44" i="3"/>
  <c r="F44" i="3"/>
  <c r="F43" i="3"/>
  <c r="I42" i="3"/>
  <c r="F42" i="3"/>
  <c r="I41" i="3"/>
  <c r="F41" i="3"/>
  <c r="E40" i="3"/>
  <c r="E39" i="3" s="1"/>
  <c r="G38" i="3"/>
  <c r="F38" i="3"/>
  <c r="J38" i="3" s="1"/>
  <c r="J37" i="3"/>
  <c r="F37" i="3"/>
  <c r="G37" i="3" s="1"/>
  <c r="I36" i="3"/>
  <c r="F36" i="3"/>
  <c r="M35" i="3"/>
  <c r="I35" i="3"/>
  <c r="F35" i="3"/>
  <c r="G35" i="3" s="1"/>
  <c r="K35" i="3" s="1"/>
  <c r="F34" i="3"/>
  <c r="I33" i="3"/>
  <c r="F33" i="3"/>
  <c r="I32" i="3"/>
  <c r="F32" i="3"/>
  <c r="I31" i="3"/>
  <c r="F31" i="3"/>
  <c r="I30" i="3"/>
  <c r="I28" i="3" s="1"/>
  <c r="F30" i="3"/>
  <c r="F28" i="3" s="1"/>
  <c r="J29" i="3"/>
  <c r="H28" i="3"/>
  <c r="E28" i="3"/>
  <c r="D28" i="3"/>
  <c r="J27" i="3"/>
  <c r="I26" i="3"/>
  <c r="F26" i="3"/>
  <c r="F25" i="3" s="1"/>
  <c r="H24" i="3" s="1"/>
  <c r="H13" i="3" s="1"/>
  <c r="H75" i="3" s="1"/>
  <c r="I25" i="3"/>
  <c r="H25" i="3"/>
  <c r="E25" i="3"/>
  <c r="D25" i="3"/>
  <c r="I24" i="3"/>
  <c r="F24" i="3"/>
  <c r="J24" i="3" s="1"/>
  <c r="G23" i="3"/>
  <c r="J23" i="3" s="1"/>
  <c r="F23" i="3"/>
  <c r="I22" i="3"/>
  <c r="F22" i="3"/>
  <c r="I21" i="3"/>
  <c r="I91" i="3" s="1"/>
  <c r="F21" i="3"/>
  <c r="F90" i="3" s="1"/>
  <c r="H20" i="3"/>
  <c r="F20" i="3"/>
  <c r="E20" i="3"/>
  <c r="D20" i="3"/>
  <c r="I19" i="3"/>
  <c r="F19" i="3"/>
  <c r="J18" i="3"/>
  <c r="F18" i="3"/>
  <c r="G18" i="3" s="1"/>
  <c r="I17" i="3"/>
  <c r="F17" i="3"/>
  <c r="J16" i="3"/>
  <c r="F16" i="3"/>
  <c r="G16" i="3" s="1"/>
  <c r="I15" i="3"/>
  <c r="F15" i="3"/>
  <c r="F14" i="3" s="1"/>
  <c r="I14" i="3"/>
  <c r="H14" i="3"/>
  <c r="E14" i="3"/>
  <c r="E13" i="3" s="1"/>
  <c r="E75" i="3" s="1"/>
  <c r="E79" i="3" s="1"/>
  <c r="D14" i="3"/>
  <c r="D13" i="3"/>
  <c r="D75" i="3" s="1"/>
  <c r="D79" i="3" s="1"/>
  <c r="F90" i="2"/>
  <c r="D90" i="2"/>
  <c r="D89" i="2"/>
  <c r="E88" i="2"/>
  <c r="D88" i="2"/>
  <c r="J87" i="2"/>
  <c r="I87" i="2"/>
  <c r="F87" i="2"/>
  <c r="J86" i="2"/>
  <c r="F86" i="2"/>
  <c r="I86" i="2" s="1"/>
  <c r="I85" i="2"/>
  <c r="J84" i="2"/>
  <c r="F84" i="2"/>
  <c r="I84" i="2" s="1"/>
  <c r="E84" i="2"/>
  <c r="D84" i="2"/>
  <c r="I83" i="2"/>
  <c r="J81" i="2"/>
  <c r="H81" i="2"/>
  <c r="I81" i="2" s="1"/>
  <c r="F81" i="2"/>
  <c r="J78" i="2"/>
  <c r="H78" i="2"/>
  <c r="I78" i="2" s="1"/>
  <c r="F78" i="2"/>
  <c r="I76" i="2"/>
  <c r="I75" i="2"/>
  <c r="H75" i="2"/>
  <c r="F75" i="2"/>
  <c r="J75" i="2" s="1"/>
  <c r="I74" i="2"/>
  <c r="F74" i="2"/>
  <c r="J74" i="2" s="1"/>
  <c r="I72" i="2"/>
  <c r="F71" i="2"/>
  <c r="I71" i="2" s="1"/>
  <c r="I70" i="2"/>
  <c r="F70" i="2"/>
  <c r="J70" i="2" s="1"/>
  <c r="I69" i="2"/>
  <c r="F69" i="2"/>
  <c r="J68" i="2"/>
  <c r="H68" i="2"/>
  <c r="I68" i="2" s="1"/>
  <c r="F68" i="2"/>
  <c r="I67" i="2"/>
  <c r="F67" i="2"/>
  <c r="H66" i="2"/>
  <c r="F66" i="2"/>
  <c r="I66" i="2" s="1"/>
  <c r="H65" i="2"/>
  <c r="J65" i="2" s="1"/>
  <c r="F65" i="2"/>
  <c r="I65" i="2" s="1"/>
  <c r="H64" i="2"/>
  <c r="J64" i="2" s="1"/>
  <c r="F64" i="2"/>
  <c r="I64" i="2" s="1"/>
  <c r="H63" i="2"/>
  <c r="J63" i="2" s="1"/>
  <c r="F63" i="2"/>
  <c r="I63" i="2" s="1"/>
  <c r="H62" i="2"/>
  <c r="J62" i="2" s="1"/>
  <c r="F62" i="2"/>
  <c r="I62" i="2" s="1"/>
  <c r="H61" i="2"/>
  <c r="J61" i="2" s="1"/>
  <c r="F61" i="2"/>
  <c r="I61" i="2" s="1"/>
  <c r="H60" i="2"/>
  <c r="I60" i="2" s="1"/>
  <c r="F60" i="2"/>
  <c r="J59" i="2"/>
  <c r="H59" i="2"/>
  <c r="I59" i="2" s="1"/>
  <c r="F59" i="2"/>
  <c r="J58" i="2"/>
  <c r="H58" i="2"/>
  <c r="I58" i="2" s="1"/>
  <c r="F58" i="2"/>
  <c r="J57" i="2"/>
  <c r="H57" i="2"/>
  <c r="I57" i="2" s="1"/>
  <c r="F57" i="2"/>
  <c r="J56" i="2"/>
  <c r="H56" i="2"/>
  <c r="I56" i="2" s="1"/>
  <c r="F56" i="2"/>
  <c r="I55" i="2"/>
  <c r="F55" i="2"/>
  <c r="I54" i="2"/>
  <c r="F54" i="2"/>
  <c r="J53" i="2"/>
  <c r="H53" i="2"/>
  <c r="I53" i="2" s="1"/>
  <c r="F53" i="2"/>
  <c r="J52" i="2"/>
  <c r="H52" i="2"/>
  <c r="I52" i="2" s="1"/>
  <c r="F52" i="2"/>
  <c r="J51" i="2"/>
  <c r="H51" i="2"/>
  <c r="I51" i="2" s="1"/>
  <c r="F51" i="2"/>
  <c r="J50" i="2"/>
  <c r="H50" i="2"/>
  <c r="I50" i="2" s="1"/>
  <c r="F50" i="2"/>
  <c r="H49" i="2"/>
  <c r="F49" i="2"/>
  <c r="I49" i="2" s="1"/>
  <c r="H48" i="2"/>
  <c r="F48" i="2"/>
  <c r="I48" i="2" s="1"/>
  <c r="J47" i="2"/>
  <c r="I47" i="2"/>
  <c r="F47" i="2"/>
  <c r="F46" i="2"/>
  <c r="J46" i="2" s="1"/>
  <c r="F45" i="2"/>
  <c r="I45" i="2" s="1"/>
  <c r="H44" i="2"/>
  <c r="F44" i="2"/>
  <c r="I44" i="2" s="1"/>
  <c r="G43" i="2"/>
  <c r="G38" i="2" s="1"/>
  <c r="G37" i="2" s="1"/>
  <c r="E43" i="2"/>
  <c r="E38" i="2" s="1"/>
  <c r="E37" i="2" s="1"/>
  <c r="D43" i="2"/>
  <c r="H42" i="2"/>
  <c r="J42" i="2" s="1"/>
  <c r="F42" i="2"/>
  <c r="I41" i="2"/>
  <c r="F41" i="2"/>
  <c r="H40" i="2"/>
  <c r="J40" i="2" s="1"/>
  <c r="F40" i="2"/>
  <c r="H39" i="2"/>
  <c r="J39" i="2" s="1"/>
  <c r="F39" i="2"/>
  <c r="D38" i="2"/>
  <c r="D37" i="2" s="1"/>
  <c r="I36" i="2"/>
  <c r="F36" i="2"/>
  <c r="I35" i="2"/>
  <c r="F35" i="2"/>
  <c r="I34" i="2"/>
  <c r="F34" i="2"/>
  <c r="H33" i="2"/>
  <c r="J33" i="2" s="1"/>
  <c r="F33" i="2"/>
  <c r="I32" i="2"/>
  <c r="F32" i="2"/>
  <c r="J31" i="2"/>
  <c r="H31" i="2"/>
  <c r="I31" i="2" s="1"/>
  <c r="F31" i="2"/>
  <c r="J30" i="2"/>
  <c r="H30" i="2"/>
  <c r="I30" i="2" s="1"/>
  <c r="F30" i="2"/>
  <c r="J29" i="2"/>
  <c r="H29" i="2"/>
  <c r="I29" i="2" s="1"/>
  <c r="F29" i="2"/>
  <c r="J28" i="2"/>
  <c r="H28" i="2"/>
  <c r="I28" i="2" s="1"/>
  <c r="F28" i="2"/>
  <c r="H26" i="2"/>
  <c r="J26" i="2" s="1"/>
  <c r="G26" i="2"/>
  <c r="F26" i="2"/>
  <c r="E26" i="2"/>
  <c r="D26" i="2"/>
  <c r="I25" i="2"/>
  <c r="I24" i="2"/>
  <c r="F24" i="2"/>
  <c r="G23" i="2"/>
  <c r="F23" i="2"/>
  <c r="I23" i="2" s="1"/>
  <c r="E23" i="2"/>
  <c r="D23" i="2"/>
  <c r="H22" i="2"/>
  <c r="J22" i="2" s="1"/>
  <c r="F22" i="2"/>
  <c r="I22" i="2" s="1"/>
  <c r="F21" i="2"/>
  <c r="H20" i="2"/>
  <c r="J20" i="2" s="1"/>
  <c r="F20" i="2"/>
  <c r="H19" i="2"/>
  <c r="H89" i="2" s="1"/>
  <c r="F19" i="2"/>
  <c r="F89" i="2" s="1"/>
  <c r="H18" i="2"/>
  <c r="J18" i="2" s="1"/>
  <c r="G18" i="2"/>
  <c r="F18" i="2"/>
  <c r="E18" i="2"/>
  <c r="D18" i="2"/>
  <c r="H17" i="2"/>
  <c r="J17" i="2" s="1"/>
  <c r="F17" i="2"/>
  <c r="I17" i="2" s="1"/>
  <c r="F16" i="2"/>
  <c r="I16" i="2" s="1"/>
  <c r="H15" i="2"/>
  <c r="F15" i="2"/>
  <c r="I15" i="2" s="1"/>
  <c r="F14" i="2"/>
  <c r="F13" i="2"/>
  <c r="F12" i="2" s="1"/>
  <c r="H12" i="2"/>
  <c r="G12" i="2"/>
  <c r="G11" i="2" s="1"/>
  <c r="E12" i="2"/>
  <c r="E11" i="2" s="1"/>
  <c r="E73" i="2" s="1"/>
  <c r="E77" i="2" s="1"/>
  <c r="E82" i="2" s="1"/>
  <c r="D12" i="2"/>
  <c r="H11" i="2"/>
  <c r="D11" i="2"/>
  <c r="D73" i="2" s="1"/>
  <c r="D77" i="2" s="1"/>
  <c r="D82" i="2" s="1"/>
  <c r="E93" i="1"/>
  <c r="D93" i="1"/>
  <c r="E92" i="1"/>
  <c r="D92" i="1"/>
  <c r="E91" i="1"/>
  <c r="D91" i="1"/>
  <c r="J90" i="1"/>
  <c r="I90" i="1"/>
  <c r="J89" i="1"/>
  <c r="I89" i="1"/>
  <c r="I88" i="1"/>
  <c r="J87" i="1"/>
  <c r="H87" i="1"/>
  <c r="F87" i="1"/>
  <c r="E87" i="1"/>
  <c r="D87" i="1"/>
  <c r="I86" i="1"/>
  <c r="I84" i="1"/>
  <c r="F83" i="1"/>
  <c r="H83" i="1" s="1"/>
  <c r="F82" i="1"/>
  <c r="J82" i="1" s="1"/>
  <c r="H81" i="1"/>
  <c r="J81" i="1" s="1"/>
  <c r="F81" i="1"/>
  <c r="I79" i="1"/>
  <c r="F78" i="1"/>
  <c r="H78" i="1" s="1"/>
  <c r="H77" i="1"/>
  <c r="J77" i="1" s="1"/>
  <c r="F77" i="1"/>
  <c r="I77" i="1" s="1"/>
  <c r="F73" i="1"/>
  <c r="I73" i="1" s="1"/>
  <c r="F72" i="1"/>
  <c r="I72" i="1" s="1"/>
  <c r="H71" i="1"/>
  <c r="F71" i="1"/>
  <c r="H70" i="1"/>
  <c r="F70" i="1"/>
  <c r="I70" i="1" s="1"/>
  <c r="H69" i="1"/>
  <c r="F69" i="1"/>
  <c r="I68" i="1"/>
  <c r="H68" i="1"/>
  <c r="F68" i="1"/>
  <c r="J68" i="1" s="1"/>
  <c r="J67" i="1"/>
  <c r="H67" i="1"/>
  <c r="I67" i="1" s="1"/>
  <c r="F67" i="1"/>
  <c r="J66" i="1"/>
  <c r="H66" i="1"/>
  <c r="I66" i="1" s="1"/>
  <c r="F66" i="1"/>
  <c r="H65" i="1"/>
  <c r="J65" i="1" s="1"/>
  <c r="F65" i="1"/>
  <c r="I65" i="1" s="1"/>
  <c r="H64" i="1"/>
  <c r="F64" i="1"/>
  <c r="H63" i="1"/>
  <c r="F63" i="1"/>
  <c r="I63" i="1" s="1"/>
  <c r="H62" i="1"/>
  <c r="I62" i="1" s="1"/>
  <c r="F62" i="1"/>
  <c r="H61" i="1"/>
  <c r="J61" i="1" s="1"/>
  <c r="F61" i="1"/>
  <c r="I61" i="1" s="1"/>
  <c r="H60" i="1"/>
  <c r="F60" i="1"/>
  <c r="I59" i="1"/>
  <c r="H59" i="1"/>
  <c r="F59" i="1"/>
  <c r="J59" i="1" s="1"/>
  <c r="F58" i="1"/>
  <c r="I58" i="1" s="1"/>
  <c r="F57" i="1"/>
  <c r="I57" i="1" s="1"/>
  <c r="J56" i="1"/>
  <c r="H56" i="1"/>
  <c r="I56" i="1" s="1"/>
  <c r="F56" i="1"/>
  <c r="H55" i="1"/>
  <c r="J55" i="1" s="1"/>
  <c r="F55" i="1"/>
  <c r="I55" i="1" s="1"/>
  <c r="H54" i="1"/>
  <c r="F54" i="1"/>
  <c r="I53" i="1"/>
  <c r="H53" i="1"/>
  <c r="F53" i="1"/>
  <c r="J53" i="1" s="1"/>
  <c r="H52" i="1"/>
  <c r="I52" i="1" s="1"/>
  <c r="F52" i="1"/>
  <c r="I51" i="1"/>
  <c r="H51" i="1"/>
  <c r="F51" i="1"/>
  <c r="J51" i="1" s="1"/>
  <c r="J50" i="1"/>
  <c r="I50" i="1"/>
  <c r="F50" i="1"/>
  <c r="F49" i="1"/>
  <c r="J49" i="1" s="1"/>
  <c r="F48" i="1"/>
  <c r="I48" i="1" s="1"/>
  <c r="J47" i="1"/>
  <c r="H47" i="1"/>
  <c r="I47" i="1" s="1"/>
  <c r="F47" i="1"/>
  <c r="G46" i="1"/>
  <c r="E46" i="1"/>
  <c r="D46" i="1"/>
  <c r="H45" i="1"/>
  <c r="J45" i="1" s="1"/>
  <c r="F45" i="1"/>
  <c r="I45" i="1" s="1"/>
  <c r="F44" i="1"/>
  <c r="I43" i="1"/>
  <c r="H43" i="1"/>
  <c r="J43" i="1" s="1"/>
  <c r="F43" i="1"/>
  <c r="J42" i="1"/>
  <c r="H42" i="1"/>
  <c r="H93" i="1" s="1"/>
  <c r="F42" i="1"/>
  <c r="F93" i="1" s="1"/>
  <c r="G41" i="1"/>
  <c r="E41" i="1"/>
  <c r="D41" i="1"/>
  <c r="G40" i="1"/>
  <c r="E40" i="1"/>
  <c r="D40" i="1"/>
  <c r="F39" i="1"/>
  <c r="F38" i="1"/>
  <c r="F37" i="1"/>
  <c r="F36" i="1"/>
  <c r="F35" i="1"/>
  <c r="H34" i="1"/>
  <c r="F34" i="1"/>
  <c r="I33" i="1"/>
  <c r="H33" i="1"/>
  <c r="J33" i="1" s="1"/>
  <c r="F33" i="1"/>
  <c r="J32" i="1"/>
  <c r="H32" i="1"/>
  <c r="I32" i="1" s="1"/>
  <c r="F32" i="1"/>
  <c r="H31" i="1"/>
  <c r="J31" i="1" s="1"/>
  <c r="F31" i="1"/>
  <c r="I31" i="1" s="1"/>
  <c r="F30" i="1"/>
  <c r="I30" i="1" s="1"/>
  <c r="G29" i="1"/>
  <c r="F29" i="1"/>
  <c r="E29" i="1"/>
  <c r="D29" i="1"/>
  <c r="I28" i="1"/>
  <c r="H27" i="1"/>
  <c r="J27" i="1" s="1"/>
  <c r="F27" i="1"/>
  <c r="I27" i="1" s="1"/>
  <c r="H26" i="1"/>
  <c r="G26" i="1"/>
  <c r="E26" i="1"/>
  <c r="D26" i="1"/>
  <c r="H25" i="1"/>
  <c r="H23" i="1"/>
  <c r="F23" i="1"/>
  <c r="I22" i="1"/>
  <c r="H22" i="1"/>
  <c r="H92" i="1" s="1"/>
  <c r="F22" i="1"/>
  <c r="F92" i="1" s="1"/>
  <c r="G21" i="1"/>
  <c r="F21" i="1"/>
  <c r="E21" i="1"/>
  <c r="D21" i="1"/>
  <c r="J20" i="1"/>
  <c r="H20" i="1"/>
  <c r="I20" i="1" s="1"/>
  <c r="F20" i="1"/>
  <c r="F19" i="1"/>
  <c r="H18" i="1"/>
  <c r="F18" i="1"/>
  <c r="F17" i="1"/>
  <c r="J16" i="1"/>
  <c r="F16" i="1"/>
  <c r="I16" i="1" s="1"/>
  <c r="G15" i="1"/>
  <c r="G14" i="1" s="1"/>
  <c r="G76" i="1" s="1"/>
  <c r="G80" i="1" s="1"/>
  <c r="G85" i="1" s="1"/>
  <c r="E15" i="1"/>
  <c r="E14" i="1" s="1"/>
  <c r="E76" i="1" s="1"/>
  <c r="E80" i="1" s="1"/>
  <c r="E85" i="1" s="1"/>
  <c r="D15" i="1"/>
  <c r="D14" i="1"/>
  <c r="D76" i="1" s="1"/>
  <c r="D80" i="1" s="1"/>
  <c r="D85" i="1" s="1"/>
  <c r="D76" i="5" l="1"/>
  <c r="F15" i="5"/>
  <c r="G16" i="5"/>
  <c r="G18" i="5"/>
  <c r="G20" i="5"/>
  <c r="F21" i="5"/>
  <c r="F29" i="5"/>
  <c r="G32" i="5"/>
  <c r="F41" i="5"/>
  <c r="F40" i="5" s="1"/>
  <c r="G68" i="5"/>
  <c r="G91" i="5"/>
  <c r="G92" i="5"/>
  <c r="G93" i="5"/>
  <c r="G30" i="5"/>
  <c r="G34" i="5"/>
  <c r="G42" i="5"/>
  <c r="G46" i="5"/>
  <c r="G54" i="5"/>
  <c r="G59" i="5"/>
  <c r="G63" i="5"/>
  <c r="G66" i="5"/>
  <c r="G70" i="5"/>
  <c r="J55" i="4"/>
  <c r="J26" i="4"/>
  <c r="J25" i="4" s="1"/>
  <c r="G25" i="4"/>
  <c r="K66" i="4"/>
  <c r="K71" i="4"/>
  <c r="K22" i="4"/>
  <c r="F25" i="4"/>
  <c r="J32" i="4"/>
  <c r="K43" i="4"/>
  <c r="K93" i="4" s="1"/>
  <c r="F46" i="4"/>
  <c r="F41" i="4" s="1"/>
  <c r="F40" i="4" s="1"/>
  <c r="K59" i="4"/>
  <c r="K45" i="4"/>
  <c r="K50" i="4"/>
  <c r="H13" i="4"/>
  <c r="K30" i="4"/>
  <c r="I46" i="4"/>
  <c r="I41" i="4" s="1"/>
  <c r="I40" i="4" s="1"/>
  <c r="J50" i="4"/>
  <c r="K68" i="4"/>
  <c r="J71" i="4"/>
  <c r="I20" i="4"/>
  <c r="K32" i="4"/>
  <c r="K55" i="4"/>
  <c r="K64" i="4"/>
  <c r="J67" i="4"/>
  <c r="J68" i="4"/>
  <c r="G14" i="4"/>
  <c r="K31" i="4"/>
  <c r="K51" i="4"/>
  <c r="J54" i="4"/>
  <c r="J62" i="4"/>
  <c r="E76" i="4"/>
  <c r="E80" i="4" s="1"/>
  <c r="E85" i="4" s="1"/>
  <c r="K17" i="4"/>
  <c r="K33" i="4"/>
  <c r="K56" i="4"/>
  <c r="K65" i="4"/>
  <c r="D84" i="4"/>
  <c r="D85" i="4" s="1"/>
  <c r="G28" i="4"/>
  <c r="K35" i="4"/>
  <c r="I14" i="4"/>
  <c r="I13" i="4" s="1"/>
  <c r="I76" i="4" s="1"/>
  <c r="J17" i="4"/>
  <c r="J19" i="4"/>
  <c r="F20" i="4"/>
  <c r="F13" i="4" s="1"/>
  <c r="K26" i="4"/>
  <c r="F28" i="4"/>
  <c r="J33" i="4"/>
  <c r="J35" i="4"/>
  <c r="K47" i="4"/>
  <c r="J49" i="4"/>
  <c r="K53" i="4"/>
  <c r="K61" i="4"/>
  <c r="J85" i="4"/>
  <c r="J15" i="4"/>
  <c r="G39" i="4"/>
  <c r="F91" i="4"/>
  <c r="G21" i="4"/>
  <c r="K21" i="4" s="1"/>
  <c r="J31" i="4"/>
  <c r="G42" i="4"/>
  <c r="G48" i="4"/>
  <c r="J51" i="4"/>
  <c r="J56" i="4"/>
  <c r="J60" i="4"/>
  <c r="J65" i="4"/>
  <c r="I92" i="4"/>
  <c r="F79" i="3"/>
  <c r="F84" i="3" s="1"/>
  <c r="D84" i="3"/>
  <c r="I13" i="3"/>
  <c r="J35" i="3"/>
  <c r="F13" i="3"/>
  <c r="G79" i="3"/>
  <c r="E84" i="3"/>
  <c r="I20" i="3"/>
  <c r="F40" i="3"/>
  <c r="F39" i="3" s="1"/>
  <c r="I45" i="3"/>
  <c r="I40" i="3" s="1"/>
  <c r="I39" i="3" s="1"/>
  <c r="G80" i="3"/>
  <c r="G52" i="3" s="1"/>
  <c r="M80" i="3"/>
  <c r="K81" i="3"/>
  <c r="I90" i="3"/>
  <c r="I92" i="3"/>
  <c r="J86" i="3"/>
  <c r="F91" i="3"/>
  <c r="F92" i="3"/>
  <c r="G30" i="3"/>
  <c r="G34" i="3"/>
  <c r="J89" i="2"/>
  <c r="I89" i="2"/>
  <c r="J12" i="2"/>
  <c r="F11" i="2"/>
  <c r="I12" i="2"/>
  <c r="J15" i="2"/>
  <c r="I18" i="2"/>
  <c r="I19" i="2"/>
  <c r="I20" i="2"/>
  <c r="I26" i="2"/>
  <c r="I42" i="2"/>
  <c r="F43" i="2"/>
  <c r="F38" i="2" s="1"/>
  <c r="F37" i="2" s="1"/>
  <c r="J44" i="2"/>
  <c r="I46" i="2"/>
  <c r="J48" i="2"/>
  <c r="H90" i="2"/>
  <c r="J19" i="2"/>
  <c r="F88" i="2"/>
  <c r="I33" i="2"/>
  <c r="I39" i="2"/>
  <c r="I40" i="2"/>
  <c r="H43" i="2"/>
  <c r="H88" i="2"/>
  <c r="J78" i="1"/>
  <c r="I78" i="1"/>
  <c r="J93" i="1"/>
  <c r="I93" i="1"/>
  <c r="J92" i="1"/>
  <c r="I92" i="1"/>
  <c r="I83" i="1"/>
  <c r="J83" i="1"/>
  <c r="H35" i="1"/>
  <c r="F15" i="1"/>
  <c r="I18" i="1"/>
  <c r="J22" i="1"/>
  <c r="I23" i="1"/>
  <c r="I25" i="1"/>
  <c r="I34" i="1"/>
  <c r="H41" i="1"/>
  <c r="H46" i="1"/>
  <c r="I49" i="1"/>
  <c r="I54" i="1"/>
  <c r="I60" i="1"/>
  <c r="I64" i="1"/>
  <c r="I69" i="1"/>
  <c r="I71" i="1"/>
  <c r="I87" i="1"/>
  <c r="F91" i="1"/>
  <c r="J18" i="1"/>
  <c r="H21" i="1"/>
  <c r="J23" i="1"/>
  <c r="J25" i="1"/>
  <c r="F26" i="1"/>
  <c r="I26" i="1" s="1"/>
  <c r="J26" i="1"/>
  <c r="J34" i="1"/>
  <c r="J54" i="1"/>
  <c r="J60" i="1"/>
  <c r="J64" i="1"/>
  <c r="J69" i="1"/>
  <c r="J71" i="1"/>
  <c r="H91" i="1"/>
  <c r="H15" i="1"/>
  <c r="I42" i="1"/>
  <c r="F46" i="1"/>
  <c r="F41" i="1" s="1"/>
  <c r="F40" i="1" s="1"/>
  <c r="I81" i="1"/>
  <c r="I82" i="1"/>
  <c r="F14" i="5" l="1"/>
  <c r="H15" i="5"/>
  <c r="G15" i="5"/>
  <c r="D80" i="5"/>
  <c r="H76" i="5"/>
  <c r="G76" i="5"/>
  <c r="H21" i="5"/>
  <c r="G21" i="5"/>
  <c r="F76" i="4"/>
  <c r="F80" i="4" s="1"/>
  <c r="F85" i="4" s="1"/>
  <c r="J21" i="4"/>
  <c r="J20" i="4" s="1"/>
  <c r="J13" i="4" s="1"/>
  <c r="J28" i="4"/>
  <c r="J14" i="4"/>
  <c r="J48" i="4"/>
  <c r="J46" i="4" s="1"/>
  <c r="K48" i="4"/>
  <c r="G93" i="4"/>
  <c r="K42" i="4"/>
  <c r="K92" i="4" s="1"/>
  <c r="J42" i="4"/>
  <c r="J106" i="4"/>
  <c r="K77" i="4"/>
  <c r="J77" i="4"/>
  <c r="I80" i="4"/>
  <c r="G46" i="4"/>
  <c r="G41" i="4" s="1"/>
  <c r="G40" i="4" s="1"/>
  <c r="G91" i="4"/>
  <c r="G20" i="4"/>
  <c r="G13" i="4" s="1"/>
  <c r="G92" i="4"/>
  <c r="K52" i="3"/>
  <c r="J52" i="3"/>
  <c r="K30" i="3"/>
  <c r="G24" i="3"/>
  <c r="G60" i="3"/>
  <c r="G32" i="3"/>
  <c r="G67" i="3"/>
  <c r="G54" i="3"/>
  <c r="G41" i="3"/>
  <c r="G36" i="3"/>
  <c r="G58" i="3"/>
  <c r="G65" i="3"/>
  <c r="J34" i="3"/>
  <c r="K34" i="3"/>
  <c r="G70" i="3"/>
  <c r="G69" i="3"/>
  <c r="J69" i="3" s="1"/>
  <c r="G68" i="3"/>
  <c r="J68" i="3" s="1"/>
  <c r="G64" i="3"/>
  <c r="G59" i="3"/>
  <c r="G57" i="3"/>
  <c r="J57" i="3" s="1"/>
  <c r="G55" i="3"/>
  <c r="G50" i="3"/>
  <c r="G49" i="3"/>
  <c r="G48" i="3"/>
  <c r="G46" i="3"/>
  <c r="G44" i="3"/>
  <c r="G42" i="3"/>
  <c r="G31" i="3"/>
  <c r="G21" i="3"/>
  <c r="G19" i="3"/>
  <c r="G17" i="3"/>
  <c r="G72" i="3"/>
  <c r="J72" i="3" s="1"/>
  <c r="G66" i="3"/>
  <c r="G61" i="3"/>
  <c r="G53" i="3"/>
  <c r="G33" i="3"/>
  <c r="J30" i="3"/>
  <c r="G15" i="3"/>
  <c r="G51" i="3"/>
  <c r="J51" i="3" s="1"/>
  <c r="G47" i="3"/>
  <c r="J47" i="3" s="1"/>
  <c r="G84" i="3"/>
  <c r="G63" i="3"/>
  <c r="G22" i="3"/>
  <c r="I75" i="3"/>
  <c r="K90" i="3"/>
  <c r="J90" i="3"/>
  <c r="G26" i="3"/>
  <c r="G62" i="3"/>
  <c r="J62" i="3" s="1"/>
  <c r="G71" i="3"/>
  <c r="G56" i="3"/>
  <c r="J56" i="3" s="1"/>
  <c r="G43" i="3"/>
  <c r="J43" i="3" s="1"/>
  <c r="F75" i="3"/>
  <c r="I88" i="2"/>
  <c r="J88" i="2"/>
  <c r="J90" i="2"/>
  <c r="I90" i="2"/>
  <c r="F73" i="2"/>
  <c r="F77" i="2" s="1"/>
  <c r="F82" i="2" s="1"/>
  <c r="I43" i="2"/>
  <c r="H38" i="2"/>
  <c r="J43" i="2"/>
  <c r="I11" i="2"/>
  <c r="J11" i="2"/>
  <c r="J21" i="1"/>
  <c r="I21" i="1"/>
  <c r="F14" i="1"/>
  <c r="F76" i="1" s="1"/>
  <c r="F80" i="1" s="1"/>
  <c r="F85" i="1" s="1"/>
  <c r="J46" i="1"/>
  <c r="I46" i="1"/>
  <c r="J35" i="1"/>
  <c r="I35" i="1"/>
  <c r="H29" i="1"/>
  <c r="I15" i="1"/>
  <c r="H14" i="1"/>
  <c r="J15" i="1"/>
  <c r="J41" i="1"/>
  <c r="I41" i="1"/>
  <c r="H40" i="1"/>
  <c r="J91" i="1"/>
  <c r="I91" i="1"/>
  <c r="H14" i="5" l="1"/>
  <c r="G14" i="5"/>
  <c r="D85" i="5"/>
  <c r="H80" i="5"/>
  <c r="G80" i="5"/>
  <c r="G76" i="4"/>
  <c r="I85" i="4"/>
  <c r="K81" i="4"/>
  <c r="J81" i="4"/>
  <c r="J41" i="4"/>
  <c r="K75" i="3"/>
  <c r="I79" i="3"/>
  <c r="J33" i="3"/>
  <c r="K33" i="3"/>
  <c r="J31" i="3"/>
  <c r="K31" i="3"/>
  <c r="K48" i="3"/>
  <c r="J48" i="3"/>
  <c r="K65" i="3"/>
  <c r="J65" i="3"/>
  <c r="K54" i="3"/>
  <c r="J54" i="3"/>
  <c r="G25" i="3"/>
  <c r="K26" i="3"/>
  <c r="J26" i="3"/>
  <c r="J25" i="3" s="1"/>
  <c r="J22" i="3"/>
  <c r="K22" i="3"/>
  <c r="J53" i="3"/>
  <c r="K53" i="3"/>
  <c r="J17" i="3"/>
  <c r="K17" i="3"/>
  <c r="J42" i="3"/>
  <c r="K42" i="3"/>
  <c r="K49" i="3"/>
  <c r="J49" i="3"/>
  <c r="J59" i="3"/>
  <c r="K59" i="3"/>
  <c r="J70" i="3"/>
  <c r="K70" i="3"/>
  <c r="K58" i="3"/>
  <c r="J58" i="3"/>
  <c r="K67" i="3"/>
  <c r="J67" i="3"/>
  <c r="G28" i="3"/>
  <c r="J63" i="3"/>
  <c r="K63" i="3"/>
  <c r="G14" i="3"/>
  <c r="J15" i="3"/>
  <c r="J61" i="3"/>
  <c r="K61" i="3"/>
  <c r="J19" i="3"/>
  <c r="K19" i="3"/>
  <c r="J44" i="3"/>
  <c r="K44" i="3"/>
  <c r="J50" i="3"/>
  <c r="K50" i="3"/>
  <c r="J64" i="3"/>
  <c r="K64" i="3"/>
  <c r="J36" i="3"/>
  <c r="J28" i="3" s="1"/>
  <c r="K36" i="3"/>
  <c r="J32" i="3"/>
  <c r="K32" i="3"/>
  <c r="J71" i="3"/>
  <c r="K71" i="3"/>
  <c r="J66" i="3"/>
  <c r="K66" i="3"/>
  <c r="G90" i="3"/>
  <c r="G91" i="3"/>
  <c r="K21" i="3"/>
  <c r="K91" i="3" s="1"/>
  <c r="G20" i="3"/>
  <c r="J21" i="3"/>
  <c r="G45" i="3"/>
  <c r="J46" i="3"/>
  <c r="K46" i="3"/>
  <c r="J55" i="3"/>
  <c r="K55" i="3"/>
  <c r="G92" i="3"/>
  <c r="G40" i="3"/>
  <c r="G39" i="3" s="1"/>
  <c r="K41" i="3"/>
  <c r="K92" i="3" s="1"/>
  <c r="J41" i="3"/>
  <c r="K60" i="3"/>
  <c r="J60" i="3"/>
  <c r="J38" i="2"/>
  <c r="I38" i="2"/>
  <c r="H37" i="2"/>
  <c r="H76" i="1"/>
  <c r="J14" i="1"/>
  <c r="I14" i="1"/>
  <c r="J40" i="1"/>
  <c r="I40" i="1"/>
  <c r="J29" i="1"/>
  <c r="I29" i="1"/>
  <c r="G85" i="5" l="1"/>
  <c r="H85" i="5"/>
  <c r="J39" i="4"/>
  <c r="J76" i="4" s="1"/>
  <c r="J80" i="4" s="1"/>
  <c r="J40" i="4"/>
  <c r="J106" i="3"/>
  <c r="G13" i="3"/>
  <c r="G75" i="3" s="1"/>
  <c r="J45" i="3"/>
  <c r="J92" i="3"/>
  <c r="J40" i="3"/>
  <c r="J39" i="3" s="1"/>
  <c r="J91" i="3"/>
  <c r="J20" i="3"/>
  <c r="J14" i="3"/>
  <c r="K79" i="3"/>
  <c r="I84" i="3"/>
  <c r="I37" i="2"/>
  <c r="J37" i="2"/>
  <c r="H73" i="2"/>
  <c r="J76" i="1"/>
  <c r="H80" i="1"/>
  <c r="I76" i="1"/>
  <c r="J13" i="3" l="1"/>
  <c r="J75" i="3" s="1"/>
  <c r="J79" i="3" s="1"/>
  <c r="K84" i="3"/>
  <c r="J84" i="3"/>
  <c r="H77" i="2"/>
  <c r="J73" i="2"/>
  <c r="I73" i="2"/>
  <c r="H85" i="1"/>
  <c r="J80" i="1"/>
  <c r="I80" i="1"/>
  <c r="H82" i="2" l="1"/>
  <c r="J77" i="2"/>
  <c r="I77" i="2"/>
  <c r="J85" i="1"/>
  <c r="I85" i="1"/>
  <c r="J82" i="2" l="1"/>
  <c r="I82" i="2"/>
</calcChain>
</file>

<file path=xl/sharedStrings.xml><?xml version="1.0" encoding="utf-8"?>
<sst xmlns="http://schemas.openxmlformats.org/spreadsheetml/2006/main" count="1405" uniqueCount="368">
  <si>
    <t>Отчет об исполнении тарифной сметы на регулируемые услуги "Передача и распределение тепловой энергии"</t>
  </si>
  <si>
    <t>Отчетный период 2023 год</t>
  </si>
  <si>
    <t>Индекс ИТС-1</t>
  </si>
  <si>
    <t>Периодичность: годовая</t>
  </si>
  <si>
    <t>Представляют: субъекты естественной монополии, за исключением региональной электросетевой компании</t>
  </si>
  <si>
    <t>Куда представляется форма: в ведомство государственного органа, осуществляющее руководство в соответствующих сферах естественных монополий или в его территориальный орган</t>
  </si>
  <si>
    <t>Срок предоставления: - ежегодно не позднее 1 мая года, следующего за отчетным периодом</t>
  </si>
  <si>
    <t>№ п/п</t>
  </si>
  <si>
    <t>Наименование показателей*</t>
  </si>
  <si>
    <t>Единица измерения</t>
  </si>
  <si>
    <t>Предусмотрено в утвержденной тарифной смете</t>
  </si>
  <si>
    <t>корректировка не утверждена</t>
  </si>
  <si>
    <t>Фактически сложившиеся показатели тарифной сметы</t>
  </si>
  <si>
    <t>Отклонение</t>
  </si>
  <si>
    <t>Причины отклонения</t>
  </si>
  <si>
    <t>январь-июнь</t>
  </si>
  <si>
    <t>июль-декабрь</t>
  </si>
  <si>
    <t>Итого</t>
  </si>
  <si>
    <t>тыс.тенге</t>
  </si>
  <si>
    <t>%</t>
  </si>
  <si>
    <t>I</t>
  </si>
  <si>
    <t>Затраты на производство товаров и предоставление услуг, всего, в том числе</t>
  </si>
  <si>
    <t>тысяч тенге</t>
  </si>
  <si>
    <t>Материальные затраты, всего, в том числе</t>
  </si>
  <si>
    <t xml:space="preserve"> - // -</t>
  </si>
  <si>
    <t>1.1</t>
  </si>
  <si>
    <t>Сырье и материалы</t>
  </si>
  <si>
    <t xml:space="preserve">проведение плановых работ на обслуживание </t>
  </si>
  <si>
    <t>1.2</t>
  </si>
  <si>
    <t>Покупные изделия</t>
  </si>
  <si>
    <t>Горюче-смазочные материалы</t>
  </si>
  <si>
    <t xml:space="preserve">Исполненно на 136%. </t>
  </si>
  <si>
    <t>1.4</t>
  </si>
  <si>
    <t>Топливо</t>
  </si>
  <si>
    <t>1.3</t>
  </si>
  <si>
    <t>Энергия</t>
  </si>
  <si>
    <t>Не исполненно на 18%. В связи со снижением объема</t>
  </si>
  <si>
    <t>Расходы на оплату труда, всего, в том числе</t>
  </si>
  <si>
    <t>Исполненно на 88%</t>
  </si>
  <si>
    <t>2.1</t>
  </si>
  <si>
    <t>Заработная плата производственного персонала</t>
  </si>
  <si>
    <t>Исполненно на 152%</t>
  </si>
  <si>
    <t>2.2</t>
  </si>
  <si>
    <t>Социальный налог, соц.отчисления</t>
  </si>
  <si>
    <t>Исполненно на 302%</t>
  </si>
  <si>
    <t>2.3</t>
  </si>
  <si>
    <t>ОСМС</t>
  </si>
  <si>
    <t>Амортизация</t>
  </si>
  <si>
    <t>Исполненно на 100%</t>
  </si>
  <si>
    <t>Ремонт, всего, в том числе</t>
  </si>
  <si>
    <t>проведение плановых работ запланированно в летний период</t>
  </si>
  <si>
    <t>4.1</t>
  </si>
  <si>
    <t>Капитальный ремонт, не приводящий к увеличению стоимости основных фондов</t>
  </si>
  <si>
    <t>5</t>
  </si>
  <si>
    <t>Прочие затраты (расшифровать), в т.ч.</t>
  </si>
  <si>
    <t>Исполненно на 92%</t>
  </si>
  <si>
    <t>5.1</t>
  </si>
  <si>
    <t>Автоуслуги</t>
  </si>
  <si>
    <t>5.2</t>
  </si>
  <si>
    <t>услуги охраны</t>
  </si>
  <si>
    <t>Не исполненно на 18%. Снижение  по результатам проведения государственных закупок</t>
  </si>
  <si>
    <t>5.3</t>
  </si>
  <si>
    <t>содержание автомашин</t>
  </si>
  <si>
    <t>Исполненно на 295%. Рост связан со ростом стоимости товаров</t>
  </si>
  <si>
    <t>5.4</t>
  </si>
  <si>
    <t xml:space="preserve">охрана труда и техника безопасности </t>
  </si>
  <si>
    <t>Не исполненно на 67%. Снижение  по результатам проведения государственных закупок</t>
  </si>
  <si>
    <t>5.5</t>
  </si>
  <si>
    <t>вывоз мусора</t>
  </si>
  <si>
    <t>Исполненно на 295%. Рост связан со ростом стоимости услуг</t>
  </si>
  <si>
    <t>5.6</t>
  </si>
  <si>
    <t xml:space="preserve">Покупка тепловой энергии на возмещение затрат по техническим нормативным потерям  </t>
  </si>
  <si>
    <t>Исполненно на 109%</t>
  </si>
  <si>
    <t>5.7</t>
  </si>
  <si>
    <t>Покупка тепловой энергии</t>
  </si>
  <si>
    <t>5.8</t>
  </si>
  <si>
    <t>Покупка воды</t>
  </si>
  <si>
    <t>5.9</t>
  </si>
  <si>
    <t>Очистка сточных вод</t>
  </si>
  <si>
    <t>5.10</t>
  </si>
  <si>
    <t>Покупка электрической энергии на восполнение нормативно-технических потерь</t>
  </si>
  <si>
    <t>II</t>
  </si>
  <si>
    <t>Расходы периода всего, в том числе</t>
  </si>
  <si>
    <t>6</t>
  </si>
  <si>
    <t>Общие и административные расходы, всего: в том числе:</t>
  </si>
  <si>
    <t>6.1</t>
  </si>
  <si>
    <t>Заработная плата административного персонала</t>
  </si>
  <si>
    <t>Исполненно на 252%</t>
  </si>
  <si>
    <t>6.2</t>
  </si>
  <si>
    <t>Социальный налог и соц отчисления</t>
  </si>
  <si>
    <t>Исполненно на 384%</t>
  </si>
  <si>
    <t>6.3</t>
  </si>
  <si>
    <t>6.4</t>
  </si>
  <si>
    <t>Налоги</t>
  </si>
  <si>
    <t>на основание решения суда был произведен возврат излишне оплаченной суммы на лицевые счета</t>
  </si>
  <si>
    <t>6.5</t>
  </si>
  <si>
    <t>Прочие расходы</t>
  </si>
  <si>
    <t>6.5.1</t>
  </si>
  <si>
    <t xml:space="preserve">услуги банка </t>
  </si>
  <si>
    <t>Исполненно на 162%</t>
  </si>
  <si>
    <t>6.5.2</t>
  </si>
  <si>
    <t xml:space="preserve">амортизация </t>
  </si>
  <si>
    <t>6.5.3</t>
  </si>
  <si>
    <t xml:space="preserve">командировочные </t>
  </si>
  <si>
    <t>Не исполненно на 100%. Данная затрата не требовалась в 2023 году</t>
  </si>
  <si>
    <t>6.5.4</t>
  </si>
  <si>
    <t xml:space="preserve">коммунальные услуги </t>
  </si>
  <si>
    <t>6.5.5</t>
  </si>
  <si>
    <t xml:space="preserve">услуги связи </t>
  </si>
  <si>
    <t>Исполненно на 209%. Рост связан со ростом стоимости услуг</t>
  </si>
  <si>
    <t>6.5.6</t>
  </si>
  <si>
    <t>реклама</t>
  </si>
  <si>
    <t xml:space="preserve"> Данная затрата не утверждена</t>
  </si>
  <si>
    <t>6.5.7</t>
  </si>
  <si>
    <t>страхование транспорта и ГПО</t>
  </si>
  <si>
    <t>Не исполненно на 92%.  В связи с уменьшением процента страхования</t>
  </si>
  <si>
    <t>6.5.8</t>
  </si>
  <si>
    <t>обслуживание оргтехники</t>
  </si>
  <si>
    <t>Не исполненно на 19%. Снижение  по результатам проведения государственных закупок</t>
  </si>
  <si>
    <t>6.5.9</t>
  </si>
  <si>
    <t>пожарная и охранная  сигнализация</t>
  </si>
  <si>
    <t>Исполненно на 275%. Рост связан со ростом стоимости услуг</t>
  </si>
  <si>
    <t>6.5.10</t>
  </si>
  <si>
    <t>техосмотр</t>
  </si>
  <si>
    <t>Исполненно на 353%. Рост связан со ростом стоимости услуг</t>
  </si>
  <si>
    <t>6.5.11</t>
  </si>
  <si>
    <t>регистрация транспорта</t>
  </si>
  <si>
    <t>6.5.12</t>
  </si>
  <si>
    <t>регистрация имущества</t>
  </si>
  <si>
    <t>6.5.13</t>
  </si>
  <si>
    <t>канцелярские товары</t>
  </si>
  <si>
    <t>Исполненно на 124%. Рост связан со ростом стоимости товаров</t>
  </si>
  <si>
    <t>6.5.14</t>
  </si>
  <si>
    <t>хозтовары</t>
  </si>
  <si>
    <t>Исполненно на 182%. Рост связан со ростом стоимости товаров</t>
  </si>
  <si>
    <t>6.5.15</t>
  </si>
  <si>
    <t>техобучение</t>
  </si>
  <si>
    <t>Не исполненно на 99,6%. В связи с отсутствием поставщика на портале госзакупа</t>
  </si>
  <si>
    <t>6.5.16</t>
  </si>
  <si>
    <t>подписка</t>
  </si>
  <si>
    <t>6.5.17</t>
  </si>
  <si>
    <t>услуги нотариуса</t>
  </si>
  <si>
    <t>6.5.18</t>
  </si>
  <si>
    <t>Обслуживание 1С</t>
  </si>
  <si>
    <t>Не исполненно на 12%. Снижение  по результатам проведения государственных закупок</t>
  </si>
  <si>
    <t>6.5.19</t>
  </si>
  <si>
    <t>Обслуживание АВС-4</t>
  </si>
  <si>
    <t>Не исполненно на 63%. Снижение  по результатам проведения государственных закупок</t>
  </si>
  <si>
    <t>6.5.20</t>
  </si>
  <si>
    <t>проездные билеты</t>
  </si>
  <si>
    <t>6.5.21</t>
  </si>
  <si>
    <t>обслуживание юрбазы</t>
  </si>
  <si>
    <t>Не исполненно на 35%. Снижение  по результатам проведения государственных закупок</t>
  </si>
  <si>
    <t>6.5.22</t>
  </si>
  <si>
    <t>Почтовые расходы</t>
  </si>
  <si>
    <t xml:space="preserve">Не исполненно на 64%. Снижение  связано с отправкой по эл.почты  </t>
  </si>
  <si>
    <t>6.5.23</t>
  </si>
  <si>
    <t>расчет независимых экспертов</t>
  </si>
  <si>
    <t>Исполненно. Рост связан со ростом стоимости услуг</t>
  </si>
  <si>
    <t>6.5.24</t>
  </si>
  <si>
    <t>обслуживание и поверка приборов</t>
  </si>
  <si>
    <t>6.5.25</t>
  </si>
  <si>
    <t xml:space="preserve">аренда основных средств общехозяйственного назначения </t>
  </si>
  <si>
    <t>Исполненно на 669%. Рост связан со ростом стоимости услуг</t>
  </si>
  <si>
    <t>6.5.26</t>
  </si>
  <si>
    <t>анализ воды</t>
  </si>
  <si>
    <t>6.5.27</t>
  </si>
  <si>
    <t>услуги Казгидромед</t>
  </si>
  <si>
    <t>7</t>
  </si>
  <si>
    <t>Расходы на выплату вознаграждений</t>
  </si>
  <si>
    <t>III</t>
  </si>
  <si>
    <t>Всего затрат на предоставление услуг</t>
  </si>
  <si>
    <t>IV</t>
  </si>
  <si>
    <t>Доход (РБА*СП)</t>
  </si>
  <si>
    <t xml:space="preserve">В связи с утверждением тарифа и получением дохода с 01.07.2023 года (пол года) </t>
  </si>
  <si>
    <t>V</t>
  </si>
  <si>
    <t>Регулируемая база задействованных активов (РБА).</t>
  </si>
  <si>
    <t>VI</t>
  </si>
  <si>
    <t>Всего доходов</t>
  </si>
  <si>
    <t>VII</t>
  </si>
  <si>
    <t>Объем оказываемых услуг (товаров, работ)</t>
  </si>
  <si>
    <t>тыс.Гкал</t>
  </si>
  <si>
    <t>Увеличение объема оказанных услуг не зависящих от субъекта</t>
  </si>
  <si>
    <t>VIII</t>
  </si>
  <si>
    <t>Нормативные технические потери</t>
  </si>
  <si>
    <t>необоснованный доход</t>
  </si>
  <si>
    <t>IX</t>
  </si>
  <si>
    <t>Тариф</t>
  </si>
  <si>
    <t>тенге/ Гкал</t>
  </si>
  <si>
    <t>Справочно:</t>
  </si>
  <si>
    <t>Среднесписочная численность персонала,</t>
  </si>
  <si>
    <t>человек</t>
  </si>
  <si>
    <t>в том числе:</t>
  </si>
  <si>
    <t>8.1</t>
  </si>
  <si>
    <t>производственного</t>
  </si>
  <si>
    <t>- " -</t>
  </si>
  <si>
    <t>8.2</t>
  </si>
  <si>
    <t>административного</t>
  </si>
  <si>
    <t>Среднемесячная заработная плата, всего, в т. ч.</t>
  </si>
  <si>
    <t>тенге</t>
  </si>
  <si>
    <t>9.1</t>
  </si>
  <si>
    <t>производственного персонала</t>
  </si>
  <si>
    <t>9.2</t>
  </si>
  <si>
    <t>административного персонала</t>
  </si>
  <si>
    <t>Наименование организации ТОО "Окжетпес-Т"</t>
  </si>
  <si>
    <t>Aдрес: г. Темиртау, улица Караганды, 47</t>
  </si>
  <si>
    <t>Телефон: 8-72-13-99-62-64</t>
  </si>
  <si>
    <t>Aдрес электронной почты: info@okjetpest.kz</t>
  </si>
  <si>
    <t>Фамилия и телефон исполнителя: Свиридова Е.А. 8-7213-99-62-64 (вн.160)</t>
  </si>
  <si>
    <t xml:space="preserve">Руководитель: </t>
  </si>
  <si>
    <t>Генеральный директор Работягов С.А.__________________</t>
  </si>
  <si>
    <t>Дата «15» апреля 2024 года</t>
  </si>
  <si>
    <t>Отчет об исполнении тарифной сметы на регулируемые услуги "Снабжение тепловой энергии"</t>
  </si>
  <si>
    <t xml:space="preserve">Исполненно на 122%. </t>
  </si>
  <si>
    <t>1.5</t>
  </si>
  <si>
    <t xml:space="preserve">Исполненно </t>
  </si>
  <si>
    <t>Расходы на оплату труда</t>
  </si>
  <si>
    <t>Исполненно на 146%</t>
  </si>
  <si>
    <t>Исполненно на 153%</t>
  </si>
  <si>
    <t>Прочие затраты (расшифровать)</t>
  </si>
  <si>
    <t>Исполнено на 92%</t>
  </si>
  <si>
    <t xml:space="preserve">Исполненно на 108%. </t>
  </si>
  <si>
    <t xml:space="preserve">Исполненно на 284%. </t>
  </si>
  <si>
    <t>Исполнено на 112%</t>
  </si>
  <si>
    <t xml:space="preserve">Исполненно на 111%. </t>
  </si>
  <si>
    <t>Исполнено на 209%</t>
  </si>
  <si>
    <t>Исполнено на 216%</t>
  </si>
  <si>
    <t>Исполнено на 156%</t>
  </si>
  <si>
    <t>Исполнено на 196%</t>
  </si>
  <si>
    <t>Не исполненно на 20%. Снижение  по результатам проведения государственных закупок</t>
  </si>
  <si>
    <t>Не исполненно на 46%. Снижение  по результатам проведения государственных закупок</t>
  </si>
  <si>
    <t>Исполненно на 345%. Рост связан со ростом стоимости услуг</t>
  </si>
  <si>
    <t>Исполненно на 121%. Рост связан со ростом стоимости товаров</t>
  </si>
  <si>
    <t>Исполненно на 178%. Рост связан со ростом стоимости товаров</t>
  </si>
  <si>
    <t>Исполненно на 194%. Рост связан со ростом стоимости товаров</t>
  </si>
  <si>
    <t>Не исполненно на 13%. Снижение  по результатам проведения государственных закупок</t>
  </si>
  <si>
    <t>Исполненно на 504%. Рост связан со ростом стоимости товаров</t>
  </si>
  <si>
    <t>Не исполненно на 36%. Снижение  по результатам проведения государственных закупок</t>
  </si>
  <si>
    <t>Исполненно.</t>
  </si>
  <si>
    <t>Исполненно на 654%. Рост связан со ростом стоимости услуг</t>
  </si>
  <si>
    <t>в связи с утверждением «Правил предоставления информации Национальной гидрометеорологической службой», утвержденных приказом Министра экологии, геологии и природных ресурсов РК от 23.07.2021г. №267, где  показатели температуры наружного воздуха перешли в разряд информации общего назначения и предоставляются по запросу безвозмездно.</t>
  </si>
  <si>
    <t>Коэффициент</t>
  </si>
  <si>
    <t>Исполненна</t>
  </si>
  <si>
    <t>Дата «15» апреля 2023 года</t>
  </si>
  <si>
    <t>Отчет об исполнении тарифной сметы на регулируемые услуги "Подача воды по распределительным сетям"</t>
  </si>
  <si>
    <t>Отчетный период 2023год</t>
  </si>
  <si>
    <t>Уменьшение объема реализации. п.п.4 п.220 ПФТ</t>
  </si>
  <si>
    <t xml:space="preserve">Исполненно на 147%. </t>
  </si>
  <si>
    <t>Не исполненно на 83%. Снижение объемов произошел в следствии модернизации насосной станции Сопка Опан</t>
  </si>
  <si>
    <t>Исполненно на 170%</t>
  </si>
  <si>
    <t>Исполненно на 177%</t>
  </si>
  <si>
    <t>Исполненно на 108%</t>
  </si>
  <si>
    <t>Прочие затраты, в т.ч.</t>
  </si>
  <si>
    <t>Не исполненно на 22%. Снижение  по результатам проведения государственных закупок</t>
  </si>
  <si>
    <t>Исполненно на 335%. Рост связан со ростом стоимости товаров</t>
  </si>
  <si>
    <t>Исполненно на 496%. Рост связан со ростом стоимости услуг</t>
  </si>
  <si>
    <t>Исполненно.уменьшение объема оказанных услуг не зависящих от субъекта п.п.4 п.220 ПФТ. Минимальная сумма покупки воды составляет              654 528 тыс.тенге</t>
  </si>
  <si>
    <t>Исполненно на 241%</t>
  </si>
  <si>
    <t>Исполненно на 320%</t>
  </si>
  <si>
    <t>Исполненно на 175%</t>
  </si>
  <si>
    <t>Исполненно на 229%. Рост связан со ростом стоимости услуг</t>
  </si>
  <si>
    <t>Не исполненно на 11%. Снижение  по результатам проведения государственных закупок</t>
  </si>
  <si>
    <t>Исполненно на 301%. Рост связан со ростом стоимости услуг</t>
  </si>
  <si>
    <t>Исполненно на 385%. Рост связан со ростом стоимости услуг</t>
  </si>
  <si>
    <t>Исполненно на 117%. Рост связан со ростом стоимости товаров</t>
  </si>
  <si>
    <t>Исполненно на 199%. Рост связан со ростом стоимости товаров</t>
  </si>
  <si>
    <t>Не исполненно на 98%. В связи с отсутствием поставщика на портале госзакупа</t>
  </si>
  <si>
    <t>Исполненно на 216%. Рост связан со ростом стоимости товаров</t>
  </si>
  <si>
    <t>Исполненно в рамках допустимого отклонения (5%). П.п.4 п.220 ПФТ</t>
  </si>
  <si>
    <t>Не исполненно на 52%. Снижение  по результатам проведения государственных закупок</t>
  </si>
  <si>
    <t>Не исполненно на 29%. Снижение  по результатам проведения государственных закупок</t>
  </si>
  <si>
    <t>Исполненно на 136%. Рост связан со ростом стоимости услуг</t>
  </si>
  <si>
    <t>Исполненно на 631%. Рост связан со ростом стоимости услуг</t>
  </si>
  <si>
    <t>Исполненно</t>
  </si>
  <si>
    <t>тыс.м3</t>
  </si>
  <si>
    <t>Уменьшение объема оказанных услуг не зависящих от субъекта</t>
  </si>
  <si>
    <t>Уменьшение объема реализации</t>
  </si>
  <si>
    <t>тенге/м3</t>
  </si>
  <si>
    <t>Отчет об исполнении тарифной сметы на регулируемые услуги "Отведение сточных вод"</t>
  </si>
  <si>
    <t xml:space="preserve">Исполненно на 160%. </t>
  </si>
  <si>
    <t>Не исполненно на 54%. В связи со снижением объема</t>
  </si>
  <si>
    <t>Исполненно на 103%</t>
  </si>
  <si>
    <t>Исполненно на 112%</t>
  </si>
  <si>
    <t>Исполненно на 117%</t>
  </si>
  <si>
    <t>Не исполненно на 15%. Снижение  по результатам проведения государственных закупок</t>
  </si>
  <si>
    <t>Исполненно на 450%. Рост связан со ростом стоимости товаров</t>
  </si>
  <si>
    <t>Не исполненно на 60%. Снижение  по результатам проведения государственных закупок</t>
  </si>
  <si>
    <t>Исполненно на 516%. Рост связан со ростом стоимости услуг</t>
  </si>
  <si>
    <t>осчистка сточных вод</t>
  </si>
  <si>
    <t xml:space="preserve">Не исполненно на 100%. Данная затрата не требовалась. По решению суда договор на очистку был расторгнут </t>
  </si>
  <si>
    <t>Исполненно.Снижение объема связан с уменьшением объема оказанных услуг не зависящих от субъекта п.п.4 п.220 ПФТ</t>
  </si>
  <si>
    <t>Исполненно на 255%</t>
  </si>
  <si>
    <t>Исполненно на 239%</t>
  </si>
  <si>
    <t>6.4.1</t>
  </si>
  <si>
    <t>6.4.2</t>
  </si>
  <si>
    <t>6.4.3</t>
  </si>
  <si>
    <t>6.4.4</t>
  </si>
  <si>
    <t>Исполненно на 768%. В связи с ростом тарифа на отвод сточных вод с ТОО Аква рейдинг</t>
  </si>
  <si>
    <t>6.4.5</t>
  </si>
  <si>
    <t>Исполненно на 400%. Рост связан со ростом стоимости услуг</t>
  </si>
  <si>
    <t>6.4.6</t>
  </si>
  <si>
    <t>6.4.7</t>
  </si>
  <si>
    <t>Не исполненно на 91%.  В связи с уменьшением процента страхования</t>
  </si>
  <si>
    <t>6.4.8</t>
  </si>
  <si>
    <t>6.4.9</t>
  </si>
  <si>
    <t>Исполненно на 328%. Рост связан со ростом стоимости услуг</t>
  </si>
  <si>
    <t>6.4.10</t>
  </si>
  <si>
    <t>Исполненно. Рост связан сприобретением техники</t>
  </si>
  <si>
    <t>6.4.11</t>
  </si>
  <si>
    <t>6.4.12</t>
  </si>
  <si>
    <t>6.4.13</t>
  </si>
  <si>
    <t>Исполненно на 148%. Рост связан со ростом стоимости товаров</t>
  </si>
  <si>
    <t>6.4.14</t>
  </si>
  <si>
    <t>Исполненно на 217%. Рост связан со ростом стоимости товаров</t>
  </si>
  <si>
    <t>6.4.15</t>
  </si>
  <si>
    <t>6.4.16</t>
  </si>
  <si>
    <t>Исполненно на 235%. Рост связан со ростом стоимости товаров</t>
  </si>
  <si>
    <t>6.4.17</t>
  </si>
  <si>
    <t>6.4.18</t>
  </si>
  <si>
    <t>Исполненно на 148%. Рост связан со ростом стоимости услуг</t>
  </si>
  <si>
    <t>6.4.19</t>
  </si>
  <si>
    <t>Не исполненно на 51%. Снижение  по результатам проведения государственных закупок</t>
  </si>
  <si>
    <t>6.4.20</t>
  </si>
  <si>
    <t>6.4.21</t>
  </si>
  <si>
    <t>6.4.22</t>
  </si>
  <si>
    <t>Исполненно на 122%. Рост связан со ростом стоимости товаров</t>
  </si>
  <si>
    <t>6.4.23</t>
  </si>
  <si>
    <t>6.4.24</t>
  </si>
  <si>
    <t>6.4.25</t>
  </si>
  <si>
    <t>Исполненно на 768%. Рост связан со ростом стоимости услуг</t>
  </si>
  <si>
    <t>6.4.26</t>
  </si>
  <si>
    <t>6.4.27</t>
  </si>
  <si>
    <t>Снижение объема оказанных услуг не зависящих от субъекта п.п.4. п.220 ПФТ</t>
  </si>
  <si>
    <t>сумма неисполнения</t>
  </si>
  <si>
    <t>тенге/ м3</t>
  </si>
  <si>
    <t>Отчет об исполнении тарифной сметы на регулируемые услуги "Передача и распределение электрической энергии"</t>
  </si>
  <si>
    <t xml:space="preserve">Исполненно на 115%. </t>
  </si>
  <si>
    <t>Исполненно на 151%.  Рост снязан с увеличением тарифа</t>
  </si>
  <si>
    <t>Исполненно на 353%</t>
  </si>
  <si>
    <t>Исполненно на 354%</t>
  </si>
  <si>
    <t>Исполненно на 114%</t>
  </si>
  <si>
    <t>Не исполненно на 26%. Снижение  связано с приобртением новой техники</t>
  </si>
  <si>
    <t>Исполненно. Рост связан со ростом стоимости товаров</t>
  </si>
  <si>
    <t>Исполненно на 333%. Рост связан со ростом стоимости товаров</t>
  </si>
  <si>
    <t>Не исполненно на 9%. Снижение  по результатам проведения государственных закупок</t>
  </si>
  <si>
    <t>Исполненно на 139%. Рост связан со ростом стоимости услуг</t>
  </si>
  <si>
    <t>Исполненно на 166%.  Рост снязан с увеличением тарифа</t>
  </si>
  <si>
    <t>Исполненно на 214%</t>
  </si>
  <si>
    <t>Исполненно на 324%</t>
  </si>
  <si>
    <t>Не исполненно на 9%. Банком уменьшена процентная ставка на зачисление платежей</t>
  </si>
  <si>
    <t>Исполненно на 550%. Рост связан со ростом стоимости услуг</t>
  </si>
  <si>
    <t>Исполненно на 411%. Рост связан со ростом стоимости услуг</t>
  </si>
  <si>
    <t>Не исполненно на 77%.  В связи с уменьшением процента страхования</t>
  </si>
  <si>
    <t>Исполненно на 150%. Рост связан со ростом стоимости услуг</t>
  </si>
  <si>
    <t>Исполненно на 710%. Рост связан со ростом стоимости услуг</t>
  </si>
  <si>
    <t>Исполненно на 404%. Рост связан со ростом стоимости услуг</t>
  </si>
  <si>
    <t>Не исполненно на 40%.  В связи с уменьшением процента страхования</t>
  </si>
  <si>
    <t>Исполненно на 574%. Рост связан со ростом стоимости товаров</t>
  </si>
  <si>
    <t>Не исполненно на 95%. В связи с отсутствием поставщика на портале госзакупа</t>
  </si>
  <si>
    <t>Не исполненно на 44%. Снижение  по результатам проведения государственных закупок</t>
  </si>
  <si>
    <t>Исполненно на 237%. Рост связан со ростом стоимости товаров</t>
  </si>
  <si>
    <t xml:space="preserve">Не исполненно на 22%. Снижение  связано с отправкой по эл.почты  </t>
  </si>
  <si>
    <t xml:space="preserve">Исполненно. Рост связан с увеличением стоимости услуг </t>
  </si>
  <si>
    <t xml:space="preserve">Не исполненно на 34%. </t>
  </si>
  <si>
    <t>тыс кВт*ч</t>
  </si>
  <si>
    <t>Увеличение объема оказанных услуг не зависящих от субъекта п.п.4.п.220 ПФТ</t>
  </si>
  <si>
    <t>тыс.кВт*ч</t>
  </si>
  <si>
    <t>тенге/ кВт*ч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</si>
</sst>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_-* #,##0\ _₽_-;\-* #,##0\ _₽_-;_-* &quot;-&quot;??\ _₽_-;_-@_-"/>
    <numFmt numFmtId="167" formatCode="_-* #,##0.000\ _₽_-;\-* #,##0.000\ _₽_-;_-* &quot;-&quot;???\ _₽_-;_-@_-"/>
    <numFmt numFmtId="168" formatCode="_-* #,##0.0\ _₽_-;\-* #,##0.0\ _₽_-;_-* &quot;-&quot;??\ _₽_-;_-@_-"/>
    <numFmt numFmtId="169" formatCode="_-* #,##0.0000\ _₽_-;\-* #,##0.0000\ _₽_-;_-* &quot;-&quot;??\ _₽_-;_-@_-"/>
    <numFmt numFmtId="170" formatCode="_-* #,##0.00\ _р_._-;\-* #,##0.00\ _р_._-;_-* &quot;-&quot;??\ _р_._-;_-@_-"/>
    <numFmt numFmtId="171" formatCode="_-* #,##0.0000_р_._-;\-* #,##0.0000_р_._-;_-* &quot;-&quot;??_р_.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color rgb="FF0000FF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FF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rgb="FFC00000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b/>
      <i/>
      <sz val="12"/>
      <color rgb="FFC0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color rgb="FF0000FF"/>
      <name val="Times New Roman"/>
      <family val="1"/>
      <charset val="204"/>
    </font>
    <font>
      <b/>
      <i/>
      <sz val="11"/>
      <color rgb="FFC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rgb="FFC00000"/>
      <name val="Times New Roman"/>
      <family val="1"/>
      <charset val="204"/>
    </font>
    <font>
      <sz val="14"/>
      <color rgb="FFC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4"/>
      <color rgb="FFC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color rgb="FFC00000"/>
      <name val="Times New Roman"/>
      <family val="1"/>
      <charset val="204"/>
    </font>
    <font>
      <b/>
      <i/>
      <sz val="14"/>
      <color rgb="FFC0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rgb="FF0000FF"/>
      <name val="Times New Roman"/>
      <family val="1"/>
      <charset val="204"/>
    </font>
    <font>
      <i/>
      <sz val="14"/>
      <color rgb="FF0000FF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sz val="18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sz val="14"/>
      <color rgb="FF0000FF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C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7">
    <xf numFmtId="0" fontId="0" fillId="0" borderId="0" xfId="0"/>
    <xf numFmtId="49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0" fillId="0" borderId="0" xfId="0" applyAlignment="1">
      <alignment wrapText="1"/>
    </xf>
    <xf numFmtId="0" fontId="7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vertical="top" wrapText="1"/>
    </xf>
    <xf numFmtId="43" fontId="4" fillId="0" borderId="0" xfId="0" applyNumberFormat="1" applyFont="1"/>
    <xf numFmtId="49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0" xfId="0" applyFont="1"/>
    <xf numFmtId="49" fontId="13" fillId="2" borderId="6" xfId="0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49" fontId="13" fillId="3" borderId="5" xfId="0" applyNumberFormat="1" applyFont="1" applyFill="1" applyBorder="1" applyAlignment="1">
      <alignment horizontal="center" vertical="top" wrapText="1"/>
    </xf>
    <xf numFmtId="0" fontId="13" fillId="3" borderId="5" xfId="0" applyFont="1" applyFill="1" applyBorder="1" applyAlignment="1">
      <alignment vertical="top" wrapText="1"/>
    </xf>
    <xf numFmtId="0" fontId="13" fillId="3" borderId="5" xfId="0" applyFont="1" applyFill="1" applyBorder="1" applyAlignment="1">
      <alignment horizontal="center" vertical="center" wrapText="1"/>
    </xf>
    <xf numFmtId="43" fontId="13" fillId="3" borderId="5" xfId="2" applyFont="1" applyFill="1" applyBorder="1" applyAlignment="1">
      <alignment horizontal="center" vertical="center" wrapText="1"/>
    </xf>
    <xf numFmtId="43" fontId="14" fillId="3" borderId="5" xfId="2" applyFont="1" applyFill="1" applyBorder="1" applyAlignment="1">
      <alignment horizontal="center" vertical="center" wrapText="1"/>
    </xf>
    <xf numFmtId="43" fontId="15" fillId="3" borderId="5" xfId="1" applyNumberFormat="1" applyFont="1" applyFill="1" applyBorder="1" applyAlignment="1">
      <alignment horizontal="center" vertical="center"/>
    </xf>
    <xf numFmtId="165" fontId="17" fillId="3" borderId="5" xfId="1" applyNumberFormat="1" applyFont="1" applyFill="1" applyBorder="1" applyAlignment="1">
      <alignment horizontal="center" vertical="center"/>
    </xf>
    <xf numFmtId="166" fontId="17" fillId="3" borderId="5" xfId="1" applyNumberFormat="1" applyFont="1" applyFill="1" applyBorder="1" applyAlignment="1">
      <alignment horizontal="center" vertical="center" wrapText="1"/>
    </xf>
    <xf numFmtId="49" fontId="13" fillId="4" borderId="5" xfId="0" applyNumberFormat="1" applyFont="1" applyFill="1" applyBorder="1" applyAlignment="1">
      <alignment horizontal="center" vertical="top" wrapText="1"/>
    </xf>
    <xf numFmtId="0" fontId="13" fillId="4" borderId="5" xfId="0" applyFont="1" applyFill="1" applyBorder="1" applyAlignment="1">
      <alignment vertical="top" wrapText="1"/>
    </xf>
    <xf numFmtId="0" fontId="13" fillId="4" borderId="5" xfId="0" applyFont="1" applyFill="1" applyBorder="1" applyAlignment="1">
      <alignment horizontal="center" vertical="center" wrapText="1"/>
    </xf>
    <xf numFmtId="43" fontId="13" fillId="4" borderId="5" xfId="2" applyFont="1" applyFill="1" applyBorder="1" applyAlignment="1">
      <alignment horizontal="center" vertical="center" wrapText="1"/>
    </xf>
    <xf numFmtId="43" fontId="14" fillId="4" borderId="5" xfId="2" applyFont="1" applyFill="1" applyBorder="1" applyAlignment="1">
      <alignment horizontal="center" vertical="center" wrapText="1"/>
    </xf>
    <xf numFmtId="43" fontId="15" fillId="4" borderId="5" xfId="1" applyNumberFormat="1" applyFont="1" applyFill="1" applyBorder="1" applyAlignment="1">
      <alignment horizontal="center" vertical="center"/>
    </xf>
    <xf numFmtId="165" fontId="17" fillId="4" borderId="5" xfId="1" applyNumberFormat="1" applyFont="1" applyFill="1" applyBorder="1" applyAlignment="1">
      <alignment horizontal="center" vertical="center"/>
    </xf>
    <xf numFmtId="166" fontId="17" fillId="4" borderId="5" xfId="1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43" fontId="4" fillId="0" borderId="5" xfId="2" applyFont="1" applyFill="1" applyBorder="1" applyAlignment="1">
      <alignment horizontal="center" vertical="center" wrapText="1"/>
    </xf>
    <xf numFmtId="43" fontId="18" fillId="0" borderId="5" xfId="1" applyNumberFormat="1" applyFont="1" applyFill="1" applyBorder="1" applyAlignment="1">
      <alignment horizontal="center" vertical="center"/>
    </xf>
    <xf numFmtId="43" fontId="17" fillId="0" borderId="5" xfId="1" applyNumberFormat="1" applyFont="1" applyFill="1" applyBorder="1" applyAlignment="1">
      <alignment horizontal="center" vertical="center"/>
    </xf>
    <xf numFmtId="165" fontId="17" fillId="0" borderId="5" xfId="1" applyNumberFormat="1" applyFont="1" applyFill="1" applyBorder="1" applyAlignment="1">
      <alignment horizontal="center" vertical="center"/>
    </xf>
    <xf numFmtId="166" fontId="4" fillId="0" borderId="5" xfId="0" applyNumberFormat="1" applyFont="1" applyBorder="1" applyAlignment="1">
      <alignment horizontal="center" vertical="center" wrapText="1"/>
    </xf>
    <xf numFmtId="1" fontId="0" fillId="0" borderId="0" xfId="0" applyNumberFormat="1" applyFill="1"/>
    <xf numFmtId="43" fontId="0" fillId="0" borderId="0" xfId="0" applyNumberFormat="1" applyFill="1"/>
    <xf numFmtId="0" fontId="0" fillId="0" borderId="0" xfId="0" applyFill="1"/>
    <xf numFmtId="166" fontId="17" fillId="0" borderId="5" xfId="1" applyNumberFormat="1" applyFont="1" applyFill="1" applyBorder="1" applyAlignment="1">
      <alignment horizontal="center" vertical="center" wrapText="1"/>
    </xf>
    <xf numFmtId="167" fontId="0" fillId="0" borderId="0" xfId="0" applyNumberFormat="1" applyFill="1"/>
    <xf numFmtId="49" fontId="4" fillId="2" borderId="5" xfId="0" applyNumberFormat="1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center" vertical="center" wrapText="1"/>
    </xf>
    <xf numFmtId="43" fontId="0" fillId="0" borderId="0" xfId="0" applyNumberFormat="1"/>
    <xf numFmtId="0" fontId="13" fillId="5" borderId="5" xfId="0" applyFont="1" applyFill="1" applyBorder="1" applyAlignment="1">
      <alignment horizontal="center" vertical="center" wrapText="1"/>
    </xf>
    <xf numFmtId="168" fontId="17" fillId="4" borderId="5" xfId="1" applyNumberFormat="1" applyFont="1" applyFill="1" applyBorder="1" applyAlignment="1">
      <alignment horizontal="center" vertical="center" wrapText="1"/>
    </xf>
    <xf numFmtId="43" fontId="4" fillId="0" borderId="5" xfId="2" applyFont="1" applyFill="1" applyBorder="1" applyAlignment="1">
      <alignment vertical="center"/>
    </xf>
    <xf numFmtId="168" fontId="17" fillId="0" borderId="5" xfId="1" applyNumberFormat="1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top" wrapText="1"/>
    </xf>
    <xf numFmtId="168" fontId="4" fillId="0" borderId="5" xfId="1" applyNumberFormat="1" applyFont="1" applyFill="1" applyBorder="1" applyAlignment="1">
      <alignment horizontal="center" vertical="center" wrapText="1"/>
    </xf>
    <xf numFmtId="43" fontId="17" fillId="0" borderId="5" xfId="0" applyNumberFormat="1" applyFont="1" applyFill="1" applyBorder="1"/>
    <xf numFmtId="165" fontId="17" fillId="0" borderId="5" xfId="1" applyNumberFormat="1" applyFont="1" applyFill="1" applyBorder="1" applyAlignment="1"/>
    <xf numFmtId="166" fontId="17" fillId="0" borderId="5" xfId="0" applyNumberFormat="1" applyFont="1" applyFill="1" applyBorder="1" applyAlignment="1">
      <alignment wrapText="1"/>
    </xf>
    <xf numFmtId="43" fontId="13" fillId="0" borderId="5" xfId="2" applyFont="1" applyFill="1" applyBorder="1" applyAlignment="1">
      <alignment horizontal="center" vertical="center" wrapText="1"/>
    </xf>
    <xf numFmtId="43" fontId="13" fillId="3" borderId="5" xfId="1" applyNumberFormat="1" applyFont="1" applyFill="1" applyBorder="1" applyAlignment="1">
      <alignment horizontal="center" vertical="center"/>
    </xf>
    <xf numFmtId="43" fontId="13" fillId="4" borderId="5" xfId="1" applyNumberFormat="1" applyFont="1" applyFill="1" applyBorder="1" applyAlignment="1">
      <alignment horizontal="center" vertical="center"/>
    </xf>
    <xf numFmtId="43" fontId="17" fillId="0" borderId="5" xfId="1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165" fontId="15" fillId="4" borderId="5" xfId="1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20" fillId="0" borderId="5" xfId="0" applyFont="1" applyFill="1" applyBorder="1" applyAlignment="1">
      <alignment horizontal="center" vertical="center" wrapText="1"/>
    </xf>
    <xf numFmtId="0" fontId="21" fillId="0" borderId="0" xfId="0" applyFont="1" applyFill="1"/>
    <xf numFmtId="43" fontId="4" fillId="0" borderId="5" xfId="1" applyNumberFormat="1" applyFont="1" applyFill="1" applyBorder="1" applyAlignment="1">
      <alignment horizontal="center" vertical="center"/>
    </xf>
    <xf numFmtId="165" fontId="4" fillId="0" borderId="5" xfId="1" applyNumberFormat="1" applyFont="1" applyFill="1" applyBorder="1" applyAlignment="1">
      <alignment horizontal="center" vertical="center"/>
    </xf>
    <xf numFmtId="164" fontId="17" fillId="0" borderId="5" xfId="1" applyNumberFormat="1" applyFont="1" applyFill="1" applyBorder="1" applyAlignment="1">
      <alignment horizontal="center" vertical="center"/>
    </xf>
    <xf numFmtId="49" fontId="22" fillId="2" borderId="5" xfId="0" applyNumberFormat="1" applyFont="1" applyFill="1" applyBorder="1" applyAlignment="1">
      <alignment horizontal="center" vertical="top" wrapText="1"/>
    </xf>
    <xf numFmtId="0" fontId="22" fillId="0" borderId="5" xfId="0" applyFont="1" applyBorder="1"/>
    <xf numFmtId="0" fontId="22" fillId="6" borderId="5" xfId="0" applyFont="1" applyFill="1" applyBorder="1" applyAlignment="1">
      <alignment horizontal="center" vertical="center" wrapText="1"/>
    </xf>
    <xf numFmtId="169" fontId="23" fillId="0" borderId="5" xfId="1" applyNumberFormat="1" applyFont="1" applyFill="1" applyBorder="1" applyAlignment="1">
      <alignment horizontal="center" vertical="center"/>
    </xf>
    <xf numFmtId="169" fontId="24" fillId="0" borderId="5" xfId="1" applyNumberFormat="1" applyFont="1" applyFill="1" applyBorder="1" applyAlignment="1">
      <alignment horizontal="center" vertical="center"/>
    </xf>
    <xf numFmtId="165" fontId="5" fillId="0" borderId="5" xfId="1" applyNumberFormat="1" applyFont="1" applyFill="1" applyBorder="1" applyAlignment="1">
      <alignment horizontal="center" vertical="center"/>
    </xf>
    <xf numFmtId="166" fontId="5" fillId="0" borderId="5" xfId="1" applyNumberFormat="1" applyFont="1" applyFill="1" applyBorder="1" applyAlignment="1">
      <alignment horizontal="center" vertical="center" wrapText="1"/>
    </xf>
    <xf numFmtId="0" fontId="25" fillId="0" borderId="0" xfId="0" applyFont="1"/>
    <xf numFmtId="43" fontId="14" fillId="4" borderId="5" xfId="1" applyNumberFormat="1" applyFont="1" applyFill="1" applyBorder="1" applyAlignment="1">
      <alignment horizontal="center" vertical="center"/>
    </xf>
    <xf numFmtId="43" fontId="13" fillId="3" borderId="3" xfId="1" applyNumberFormat="1" applyFont="1" applyFill="1" applyBorder="1" applyAlignment="1">
      <alignment horizontal="center" vertical="center"/>
    </xf>
    <xf numFmtId="43" fontId="14" fillId="3" borderId="3" xfId="1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43" fontId="17" fillId="0" borderId="5" xfId="0" applyNumberFormat="1" applyFont="1" applyFill="1" applyBorder="1" applyAlignment="1">
      <alignment horizontal="center" vertical="center"/>
    </xf>
    <xf numFmtId="0" fontId="19" fillId="0" borderId="0" xfId="0" applyFont="1"/>
    <xf numFmtId="49" fontId="13" fillId="7" borderId="5" xfId="0" applyNumberFormat="1" applyFont="1" applyFill="1" applyBorder="1" applyAlignment="1">
      <alignment horizontal="center" vertical="top" wrapText="1"/>
    </xf>
    <xf numFmtId="0" fontId="13" fillId="7" borderId="5" xfId="0" applyFont="1" applyFill="1" applyBorder="1" applyAlignment="1">
      <alignment vertical="top" wrapText="1"/>
    </xf>
    <xf numFmtId="0" fontId="13" fillId="8" borderId="5" xfId="0" applyFont="1" applyFill="1" applyBorder="1" applyAlignment="1">
      <alignment horizontal="center" vertical="center" wrapText="1"/>
    </xf>
    <xf numFmtId="43" fontId="13" fillId="7" borderId="3" xfId="0" applyNumberFormat="1" applyFont="1" applyFill="1" applyBorder="1" applyAlignment="1">
      <alignment horizontal="center" vertical="center"/>
    </xf>
    <xf numFmtId="43" fontId="14" fillId="7" borderId="5" xfId="1" applyNumberFormat="1" applyFont="1" applyFill="1" applyBorder="1" applyAlignment="1">
      <alignment horizontal="center" vertical="center"/>
    </xf>
    <xf numFmtId="43" fontId="15" fillId="7" borderId="5" xfId="1" applyNumberFormat="1" applyFont="1" applyFill="1" applyBorder="1" applyAlignment="1">
      <alignment horizontal="center" vertical="center"/>
    </xf>
    <xf numFmtId="165" fontId="15" fillId="7" borderId="5" xfId="1" applyNumberFormat="1" applyFont="1" applyFill="1" applyBorder="1" applyAlignment="1">
      <alignment horizontal="center" vertical="center"/>
    </xf>
    <xf numFmtId="166" fontId="15" fillId="7" borderId="5" xfId="1" applyNumberFormat="1" applyFont="1" applyFill="1" applyBorder="1" applyAlignment="1">
      <alignment horizontal="center" vertical="center" wrapText="1"/>
    </xf>
    <xf numFmtId="0" fontId="26" fillId="0" borderId="0" xfId="0" applyFont="1"/>
    <xf numFmtId="49" fontId="4" fillId="2" borderId="5" xfId="0" applyNumberFormat="1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164" fontId="4" fillId="0" borderId="5" xfId="2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top" wrapText="1"/>
    </xf>
    <xf numFmtId="0" fontId="4" fillId="0" borderId="5" xfId="0" applyFont="1" applyFill="1" applyBorder="1"/>
    <xf numFmtId="49" fontId="13" fillId="9" borderId="5" xfId="0" applyNumberFormat="1" applyFont="1" applyFill="1" applyBorder="1" applyAlignment="1">
      <alignment horizontal="center" vertical="center" wrapText="1"/>
    </xf>
    <xf numFmtId="0" fontId="13" fillId="9" borderId="5" xfId="0" applyFont="1" applyFill="1" applyBorder="1" applyAlignment="1">
      <alignment vertical="center" wrapText="1"/>
    </xf>
    <xf numFmtId="0" fontId="13" fillId="9" borderId="5" xfId="0" applyFont="1" applyFill="1" applyBorder="1" applyAlignment="1">
      <alignment horizontal="center" vertical="center" wrapText="1"/>
    </xf>
    <xf numFmtId="43" fontId="13" fillId="9" borderId="5" xfId="2" applyFont="1" applyFill="1" applyBorder="1" applyAlignment="1">
      <alignment horizontal="center" vertical="center"/>
    </xf>
    <xf numFmtId="43" fontId="14" fillId="9" borderId="5" xfId="2" applyFont="1" applyFill="1" applyBorder="1" applyAlignment="1">
      <alignment horizontal="center" vertical="center"/>
    </xf>
    <xf numFmtId="43" fontId="15" fillId="9" borderId="5" xfId="1" applyNumberFormat="1" applyFont="1" applyFill="1" applyBorder="1" applyAlignment="1">
      <alignment horizontal="center" vertical="center"/>
    </xf>
    <xf numFmtId="165" fontId="17" fillId="9" borderId="5" xfId="1" applyNumberFormat="1" applyFont="1" applyFill="1" applyBorder="1" applyAlignment="1">
      <alignment horizontal="center" vertical="center"/>
    </xf>
    <xf numFmtId="166" fontId="17" fillId="9" borderId="5" xfId="1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top"/>
    </xf>
    <xf numFmtId="43" fontId="4" fillId="0" borderId="5" xfId="2" applyFont="1" applyFill="1" applyBorder="1"/>
    <xf numFmtId="43" fontId="14" fillId="4" borderId="5" xfId="1" applyNumberFormat="1" applyFont="1" applyFill="1" applyBorder="1" applyAlignment="1">
      <alignment horizontal="center" vertical="center" wrapText="1"/>
    </xf>
    <xf numFmtId="43" fontId="15" fillId="4" borderId="5" xfId="1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vertical="top" wrapText="1"/>
    </xf>
    <xf numFmtId="43" fontId="18" fillId="0" borderId="5" xfId="1" applyNumberFormat="1" applyFont="1" applyBorder="1"/>
    <xf numFmtId="43" fontId="17" fillId="0" borderId="5" xfId="1" applyNumberFormat="1" applyFont="1" applyBorder="1"/>
    <xf numFmtId="165" fontId="17" fillId="0" borderId="5" xfId="1" applyNumberFormat="1" applyFont="1" applyBorder="1" applyAlignment="1"/>
    <xf numFmtId="166" fontId="17" fillId="0" borderId="5" xfId="1" applyNumberFormat="1" applyFont="1" applyBorder="1" applyAlignment="1">
      <alignment wrapText="1"/>
    </xf>
    <xf numFmtId="43" fontId="4" fillId="0" borderId="5" xfId="2" applyFont="1" applyFill="1" applyBorder="1" applyAlignment="1">
      <alignment horizontal="center" vertical="center"/>
    </xf>
    <xf numFmtId="43" fontId="17" fillId="0" borderId="5" xfId="1" applyNumberFormat="1" applyFont="1" applyBorder="1" applyAlignment="1">
      <alignment horizontal="center" vertical="center"/>
    </xf>
    <xf numFmtId="165" fontId="17" fillId="0" borderId="5" xfId="1" applyNumberFormat="1" applyFont="1" applyBorder="1" applyAlignment="1">
      <alignment horizontal="center" vertical="center"/>
    </xf>
    <xf numFmtId="166" fontId="17" fillId="0" borderId="5" xfId="1" applyNumberFormat="1" applyFont="1" applyBorder="1" applyAlignment="1">
      <alignment horizontal="center" vertical="center" wrapText="1"/>
    </xf>
    <xf numFmtId="43" fontId="15" fillId="4" borderId="5" xfId="1" applyFont="1" applyFill="1" applyBorder="1" applyAlignment="1">
      <alignment horizontal="center" vertical="center" wrapText="1"/>
    </xf>
    <xf numFmtId="165" fontId="17" fillId="4" borderId="5" xfId="1" applyNumberFormat="1" applyFont="1" applyFill="1" applyBorder="1" applyAlignment="1">
      <alignment horizontal="center" vertical="center" wrapText="1"/>
    </xf>
    <xf numFmtId="165" fontId="17" fillId="0" borderId="5" xfId="1" applyNumberFormat="1" applyFont="1" applyBorder="1" applyAlignment="1">
      <alignment horizontal="center" vertical="center" wrapText="1"/>
    </xf>
    <xf numFmtId="0" fontId="3" fillId="0" borderId="0" xfId="0" applyFont="1"/>
    <xf numFmtId="0" fontId="9" fillId="0" borderId="0" xfId="0" applyFont="1"/>
    <xf numFmtId="170" fontId="4" fillId="0" borderId="0" xfId="0" applyNumberFormat="1" applyFont="1" applyAlignment="1">
      <alignment horizontal="center" vertical="center"/>
    </xf>
    <xf numFmtId="170" fontId="4" fillId="0" borderId="0" xfId="0" applyNumberFormat="1" applyFont="1"/>
    <xf numFmtId="0" fontId="27" fillId="0" borderId="0" xfId="0" applyFont="1" applyAlignment="1">
      <alignment vertical="center"/>
    </xf>
    <xf numFmtId="0" fontId="28" fillId="0" borderId="0" xfId="0" applyFont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wrapText="1"/>
    </xf>
    <xf numFmtId="0" fontId="29" fillId="0" borderId="0" xfId="0" applyFont="1" applyFill="1" applyAlignment="1">
      <alignment vertical="center"/>
    </xf>
    <xf numFmtId="0" fontId="8" fillId="0" borderId="0" xfId="0" applyFont="1" applyFill="1"/>
    <xf numFmtId="0" fontId="11" fillId="0" borderId="0" xfId="0" applyFont="1" applyAlignment="1">
      <alignment wrapText="1"/>
    </xf>
    <xf numFmtId="0" fontId="11" fillId="0" borderId="0" xfId="0" applyFont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vertical="top" wrapText="1"/>
    </xf>
    <xf numFmtId="0" fontId="9" fillId="3" borderId="5" xfId="0" applyFont="1" applyFill="1" applyBorder="1" applyAlignment="1">
      <alignment horizontal="center" vertical="center" wrapText="1"/>
    </xf>
    <xf numFmtId="43" fontId="17" fillId="3" borderId="5" xfId="1" applyNumberFormat="1" applyFont="1" applyFill="1" applyBorder="1" applyAlignment="1">
      <alignment horizontal="center" vertical="center"/>
    </xf>
    <xf numFmtId="166" fontId="17" fillId="3" borderId="5" xfId="1" applyNumberFormat="1" applyFont="1" applyFill="1" applyBorder="1" applyAlignment="1">
      <alignment horizontal="center" vertical="center"/>
    </xf>
    <xf numFmtId="49" fontId="9" fillId="4" borderId="5" xfId="0" applyNumberFormat="1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vertical="top" wrapText="1"/>
    </xf>
    <xf numFmtId="0" fontId="9" fillId="4" borderId="5" xfId="0" applyFont="1" applyFill="1" applyBorder="1" applyAlignment="1">
      <alignment horizontal="center" vertical="center" wrapText="1"/>
    </xf>
    <xf numFmtId="43" fontId="4" fillId="4" borderId="4" xfId="1" applyNumberFormat="1" applyFont="1" applyFill="1" applyBorder="1" applyAlignment="1">
      <alignment horizontal="center" vertical="center"/>
    </xf>
    <xf numFmtId="43" fontId="11" fillId="4" borderId="5" xfId="1" applyFont="1" applyFill="1" applyBorder="1" applyAlignment="1">
      <alignment horizontal="center" vertical="center"/>
    </xf>
    <xf numFmtId="166" fontId="17" fillId="4" borderId="5" xfId="1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vertical="top" wrapText="1"/>
    </xf>
    <xf numFmtId="0" fontId="11" fillId="0" borderId="5" xfId="0" applyFont="1" applyFill="1" applyBorder="1" applyAlignment="1">
      <alignment horizontal="center" vertical="center" wrapText="1"/>
    </xf>
    <xf numFmtId="0" fontId="28" fillId="0" borderId="0" xfId="0" applyFont="1" applyFill="1"/>
    <xf numFmtId="166" fontId="17" fillId="0" borderId="5" xfId="1" applyNumberFormat="1" applyFont="1" applyFill="1" applyBorder="1" applyAlignment="1">
      <alignment horizontal="center" vertical="center"/>
    </xf>
    <xf numFmtId="49" fontId="11" fillId="2" borderId="5" xfId="0" applyNumberFormat="1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vertical="top" wrapText="1"/>
    </xf>
    <xf numFmtId="0" fontId="11" fillId="2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43" fontId="17" fillId="4" borderId="5" xfId="1" applyNumberFormat="1" applyFont="1" applyFill="1" applyBorder="1" applyAlignment="1">
      <alignment horizontal="center" vertical="center"/>
    </xf>
    <xf numFmtId="43" fontId="4" fillId="0" borderId="4" xfId="1" applyNumberFormat="1" applyFont="1" applyFill="1" applyBorder="1" applyAlignment="1">
      <alignment horizontal="center" vertical="center"/>
    </xf>
    <xf numFmtId="43" fontId="11" fillId="0" borderId="5" xfId="1" applyFont="1" applyFill="1" applyBorder="1" applyAlignment="1">
      <alignment horizontal="center" vertical="center"/>
    </xf>
    <xf numFmtId="168" fontId="17" fillId="0" borderId="5" xfId="1" applyNumberFormat="1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top" wrapText="1"/>
    </xf>
    <xf numFmtId="43" fontId="4" fillId="3" borderId="4" xfId="1" applyNumberFormat="1" applyFont="1" applyFill="1" applyBorder="1" applyAlignment="1">
      <alignment horizontal="center" vertical="center"/>
    </xf>
    <xf numFmtId="43" fontId="11" fillId="3" borderId="5" xfId="1" applyFont="1" applyFill="1" applyBorder="1" applyAlignment="1">
      <alignment horizontal="center" vertical="center"/>
    </xf>
    <xf numFmtId="43" fontId="4" fillId="0" borderId="3" xfId="1" applyNumberFormat="1" applyFont="1" applyFill="1" applyBorder="1" applyAlignment="1">
      <alignment horizontal="center" vertical="center"/>
    </xf>
    <xf numFmtId="43" fontId="13" fillId="4" borderId="8" xfId="1" applyNumberFormat="1" applyFont="1" applyFill="1" applyBorder="1" applyAlignment="1">
      <alignment horizontal="center" vertical="center"/>
    </xf>
    <xf numFmtId="43" fontId="13" fillId="4" borderId="4" xfId="1" applyNumberFormat="1" applyFont="1" applyFill="1" applyBorder="1" applyAlignment="1">
      <alignment horizontal="center" vertical="center"/>
    </xf>
    <xf numFmtId="43" fontId="9" fillId="4" borderId="5" xfId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30" fillId="0" borderId="0" xfId="0" applyFont="1" applyFill="1"/>
    <xf numFmtId="0" fontId="31" fillId="0" borderId="5" xfId="0" applyFont="1" applyFill="1" applyBorder="1" applyAlignment="1">
      <alignment horizontal="center" vertical="center" wrapText="1"/>
    </xf>
    <xf numFmtId="0" fontId="32" fillId="0" borderId="0" xfId="0" applyFont="1" applyFill="1"/>
    <xf numFmtId="0" fontId="33" fillId="0" borderId="0" xfId="0" applyFont="1" applyAlignment="1">
      <alignment horizontal="justify" vertical="center"/>
    </xf>
    <xf numFmtId="49" fontId="34" fillId="2" borderId="5" xfId="0" applyNumberFormat="1" applyFont="1" applyFill="1" applyBorder="1" applyAlignment="1">
      <alignment horizontal="center" vertical="top" wrapText="1"/>
    </xf>
    <xf numFmtId="0" fontId="34" fillId="0" borderId="5" xfId="0" applyFont="1" applyBorder="1"/>
    <xf numFmtId="0" fontId="34" fillId="6" borderId="5" xfId="0" applyFont="1" applyFill="1" applyBorder="1" applyAlignment="1">
      <alignment horizontal="center" vertical="center" wrapText="1"/>
    </xf>
    <xf numFmtId="169" fontId="22" fillId="0" borderId="5" xfId="1" applyNumberFormat="1" applyFont="1" applyFill="1" applyBorder="1" applyAlignment="1">
      <alignment horizontal="center" vertical="center"/>
    </xf>
    <xf numFmtId="169" fontId="35" fillId="0" borderId="4" xfId="1" applyNumberFormat="1" applyFont="1" applyFill="1" applyBorder="1" applyAlignment="1">
      <alignment horizontal="center" vertical="center"/>
    </xf>
    <xf numFmtId="43" fontId="36" fillId="0" borderId="5" xfId="1" applyFont="1" applyFill="1" applyBorder="1" applyAlignment="1">
      <alignment horizontal="center" vertical="center"/>
    </xf>
    <xf numFmtId="166" fontId="5" fillId="0" borderId="5" xfId="1" applyNumberFormat="1" applyFont="1" applyFill="1" applyBorder="1" applyAlignment="1">
      <alignment horizontal="center" vertical="center"/>
    </xf>
    <xf numFmtId="0" fontId="37" fillId="0" borderId="0" xfId="0" applyFont="1"/>
    <xf numFmtId="171" fontId="12" fillId="4" borderId="5" xfId="1" applyNumberFormat="1" applyFont="1" applyFill="1" applyBorder="1" applyAlignment="1">
      <alignment horizontal="center" vertical="center"/>
    </xf>
    <xf numFmtId="43" fontId="4" fillId="0" borderId="4" xfId="0" applyNumberFormat="1" applyFont="1" applyFill="1" applyBorder="1" applyAlignment="1">
      <alignment horizontal="center" vertical="center"/>
    </xf>
    <xf numFmtId="166" fontId="17" fillId="0" borderId="5" xfId="0" applyNumberFormat="1" applyFont="1" applyFill="1" applyBorder="1" applyAlignment="1">
      <alignment horizontal="center" vertical="center" wrapText="1"/>
    </xf>
    <xf numFmtId="0" fontId="30" fillId="0" borderId="0" xfId="0" applyFont="1"/>
    <xf numFmtId="49" fontId="9" fillId="7" borderId="5" xfId="0" applyNumberFormat="1" applyFont="1" applyFill="1" applyBorder="1" applyAlignment="1">
      <alignment horizontal="center" vertical="top" wrapText="1"/>
    </xf>
    <xf numFmtId="0" fontId="9" fillId="7" borderId="5" xfId="0" applyFont="1" applyFill="1" applyBorder="1" applyAlignment="1">
      <alignment vertical="top" wrapText="1"/>
    </xf>
    <xf numFmtId="0" fontId="9" fillId="8" borderId="5" xfId="0" applyFont="1" applyFill="1" applyBorder="1" applyAlignment="1">
      <alignment horizontal="center" vertical="center" wrapText="1"/>
    </xf>
    <xf numFmtId="43" fontId="13" fillId="7" borderId="5" xfId="1" applyNumberFormat="1" applyFont="1" applyFill="1" applyBorder="1" applyAlignment="1">
      <alignment horizontal="center" vertical="center"/>
    </xf>
    <xf numFmtId="43" fontId="4" fillId="7" borderId="4" xfId="1" applyNumberFormat="1" applyFont="1" applyFill="1" applyBorder="1" applyAlignment="1">
      <alignment horizontal="center" vertical="center"/>
    </xf>
    <xf numFmtId="43" fontId="11" fillId="7" borderId="5" xfId="1" applyFont="1" applyFill="1" applyBorder="1" applyAlignment="1">
      <alignment horizontal="center" vertical="center"/>
    </xf>
    <xf numFmtId="166" fontId="15" fillId="7" borderId="5" xfId="1" applyNumberFormat="1" applyFont="1" applyFill="1" applyBorder="1" applyAlignment="1">
      <alignment horizontal="center" vertical="center"/>
    </xf>
    <xf numFmtId="0" fontId="38" fillId="0" borderId="0" xfId="0" applyFont="1"/>
    <xf numFmtId="43" fontId="11" fillId="0" borderId="5" xfId="0" applyNumberFormat="1" applyFont="1" applyBorder="1" applyAlignment="1">
      <alignment horizontal="center" vertical="center"/>
    </xf>
    <xf numFmtId="49" fontId="11" fillId="2" borderId="5" xfId="0" applyNumberFormat="1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 wrapText="1"/>
    </xf>
    <xf numFmtId="43" fontId="11" fillId="0" borderId="6" xfId="0" applyNumberFormat="1" applyFont="1" applyBorder="1" applyAlignment="1">
      <alignment horizontal="center" vertical="center"/>
    </xf>
    <xf numFmtId="165" fontId="17" fillId="0" borderId="5" xfId="1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top" wrapText="1"/>
    </xf>
    <xf numFmtId="49" fontId="9" fillId="9" borderId="5" xfId="0" applyNumberFormat="1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vertical="center" wrapText="1"/>
    </xf>
    <xf numFmtId="0" fontId="9" fillId="9" borderId="5" xfId="0" applyFont="1" applyFill="1" applyBorder="1" applyAlignment="1">
      <alignment horizontal="center" vertical="center" wrapText="1"/>
    </xf>
    <xf numFmtId="43" fontId="13" fillId="9" borderId="8" xfId="1" applyNumberFormat="1" applyFont="1" applyFill="1" applyBorder="1" applyAlignment="1">
      <alignment horizontal="center" vertical="center"/>
    </xf>
    <xf numFmtId="43" fontId="4" fillId="9" borderId="4" xfId="1" applyNumberFormat="1" applyFont="1" applyFill="1" applyBorder="1" applyAlignment="1">
      <alignment horizontal="center" vertical="center"/>
    </xf>
    <xf numFmtId="43" fontId="11" fillId="9" borderId="5" xfId="1" applyFont="1" applyFill="1" applyBorder="1" applyAlignment="1">
      <alignment horizontal="center" vertical="center"/>
    </xf>
    <xf numFmtId="166" fontId="17" fillId="9" borderId="5" xfId="1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top"/>
    </xf>
    <xf numFmtId="43" fontId="13" fillId="0" borderId="5" xfId="2" applyFont="1" applyFill="1" applyBorder="1" applyAlignment="1">
      <alignment horizontal="center" vertical="center"/>
    </xf>
    <xf numFmtId="43" fontId="13" fillId="4" borderId="5" xfId="1" applyNumberFormat="1" applyFont="1" applyFill="1" applyBorder="1" applyAlignment="1">
      <alignment horizontal="center" vertical="center" wrapText="1"/>
    </xf>
    <xf numFmtId="43" fontId="4" fillId="4" borderId="5" xfId="1" applyNumberFormat="1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vertical="top" wrapText="1"/>
    </xf>
    <xf numFmtId="43" fontId="4" fillId="0" borderId="5" xfId="1" applyNumberFormat="1" applyFont="1" applyBorder="1"/>
    <xf numFmtId="43" fontId="4" fillId="0" borderId="8" xfId="1" applyNumberFormat="1" applyFont="1" applyBorder="1"/>
    <xf numFmtId="166" fontId="17" fillId="0" borderId="5" xfId="1" applyNumberFormat="1" applyFont="1" applyBorder="1"/>
    <xf numFmtId="43" fontId="4" fillId="0" borderId="8" xfId="1" applyNumberFormat="1" applyFont="1" applyBorder="1" applyAlignment="1">
      <alignment horizontal="center" vertical="center"/>
    </xf>
    <xf numFmtId="166" fontId="17" fillId="0" borderId="5" xfId="1" applyNumberFormat="1" applyFont="1" applyBorder="1" applyAlignment="1">
      <alignment horizontal="center" vertical="center"/>
    </xf>
    <xf numFmtId="43" fontId="4" fillId="0" borderId="3" xfId="1" applyNumberFormat="1" applyFont="1" applyBorder="1" applyAlignment="1">
      <alignment horizontal="center" vertical="center"/>
    </xf>
    <xf numFmtId="49" fontId="11" fillId="0" borderId="0" xfId="0" applyNumberFormat="1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 vertical="center" wrapText="1"/>
    </xf>
    <xf numFmtId="0" fontId="17" fillId="0" borderId="0" xfId="0" applyFont="1"/>
    <xf numFmtId="165" fontId="39" fillId="0" borderId="0" xfId="1" applyNumberFormat="1" applyFont="1" applyFill="1" applyBorder="1" applyAlignment="1">
      <alignment horizontal="center" vertical="center"/>
    </xf>
    <xf numFmtId="43" fontId="11" fillId="0" borderId="0" xfId="1" applyFont="1" applyFill="1" applyBorder="1" applyAlignment="1">
      <alignment horizontal="center" vertical="center"/>
    </xf>
    <xf numFmtId="43" fontId="11" fillId="0" borderId="0" xfId="1" applyFont="1" applyBorder="1" applyAlignment="1">
      <alignment horizontal="center" vertical="center"/>
    </xf>
    <xf numFmtId="0" fontId="0" fillId="0" borderId="0" xfId="0" applyFont="1"/>
    <xf numFmtId="49" fontId="11" fillId="0" borderId="0" xfId="0" applyNumberFormat="1" applyFont="1"/>
    <xf numFmtId="0" fontId="39" fillId="0" borderId="0" xfId="0" applyFont="1"/>
    <xf numFmtId="0" fontId="40" fillId="0" borderId="0" xfId="0" applyFont="1"/>
    <xf numFmtId="43" fontId="11" fillId="0" borderId="0" xfId="0" applyNumberFormat="1" applyFont="1"/>
    <xf numFmtId="0" fontId="7" fillId="0" borderId="0" xfId="0" applyFont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49" fontId="11" fillId="0" borderId="0" xfId="0" applyNumberFormat="1" applyFont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49" fontId="9" fillId="4" borderId="5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 wrapText="1"/>
    </xf>
    <xf numFmtId="43" fontId="28" fillId="0" borderId="0" xfId="0" applyNumberFormat="1" applyFont="1" applyFill="1"/>
    <xf numFmtId="43" fontId="9" fillId="3" borderId="5" xfId="1" applyFont="1" applyFill="1" applyBorder="1" applyAlignment="1">
      <alignment horizontal="center" vertical="center"/>
    </xf>
    <xf numFmtId="169" fontId="42" fillId="0" borderId="5" xfId="1" applyNumberFormat="1" applyFont="1" applyFill="1" applyBorder="1" applyAlignment="1">
      <alignment horizontal="center" vertical="center"/>
    </xf>
    <xf numFmtId="43" fontId="34" fillId="0" borderId="5" xfId="1" applyFont="1" applyFill="1" applyBorder="1" applyAlignment="1">
      <alignment horizontal="center" vertical="center"/>
    </xf>
    <xf numFmtId="171" fontId="10" fillId="4" borderId="5" xfId="1" applyNumberFormat="1" applyFont="1" applyFill="1" applyBorder="1" applyAlignment="1">
      <alignment horizontal="center" vertical="center"/>
    </xf>
    <xf numFmtId="49" fontId="9" fillId="7" borderId="5" xfId="0" applyNumberFormat="1" applyFont="1" applyFill="1" applyBorder="1" applyAlignment="1">
      <alignment horizontal="center" vertical="center" wrapText="1"/>
    </xf>
    <xf numFmtId="43" fontId="9" fillId="7" borderId="5" xfId="1" applyFont="1" applyFill="1" applyBorder="1" applyAlignment="1">
      <alignment horizontal="center" vertical="center"/>
    </xf>
    <xf numFmtId="49" fontId="11" fillId="2" borderId="5" xfId="0" applyNumberFormat="1" applyFont="1" applyFill="1" applyBorder="1" applyAlignment="1">
      <alignment horizontal="center" vertical="center" wrapText="1"/>
    </xf>
    <xf numFmtId="43" fontId="13" fillId="9" borderId="5" xfId="1" applyNumberFormat="1" applyFont="1" applyFill="1" applyBorder="1" applyAlignment="1">
      <alignment horizontal="center" vertical="center"/>
    </xf>
    <xf numFmtId="43" fontId="9" fillId="9" borderId="5" xfId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43" fontId="4" fillId="0" borderId="5" xfId="1" applyNumberFormat="1" applyFont="1" applyBorder="1" applyAlignment="1">
      <alignment horizontal="center" vertical="center"/>
    </xf>
    <xf numFmtId="0" fontId="28" fillId="0" borderId="5" xfId="0" applyFont="1" applyBorder="1"/>
    <xf numFmtId="43" fontId="28" fillId="0" borderId="0" xfId="0" applyNumberFormat="1" applyFont="1"/>
    <xf numFmtId="0" fontId="9" fillId="0" borderId="0" xfId="0" applyFont="1" applyAlignment="1">
      <alignment horizontal="center" vertical="center"/>
    </xf>
    <xf numFmtId="0" fontId="27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top" wrapText="1"/>
    </xf>
    <xf numFmtId="0" fontId="9" fillId="2" borderId="5" xfId="0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43" fillId="0" borderId="0" xfId="0" applyFont="1" applyFill="1"/>
    <xf numFmtId="49" fontId="34" fillId="2" borderId="5" xfId="0" applyNumberFormat="1" applyFont="1" applyFill="1" applyBorder="1" applyAlignment="1">
      <alignment horizontal="center" vertical="center" wrapText="1"/>
    </xf>
    <xf numFmtId="0" fontId="34" fillId="0" borderId="0" xfId="0" applyFont="1"/>
    <xf numFmtId="43" fontId="13" fillId="7" borderId="5" xfId="0" applyNumberFormat="1" applyFont="1" applyFill="1" applyBorder="1" applyAlignment="1">
      <alignment horizontal="center" vertical="center"/>
    </xf>
    <xf numFmtId="43" fontId="4" fillId="0" borderId="5" xfId="0" applyNumberFormat="1" applyFont="1" applyFill="1" applyBorder="1"/>
    <xf numFmtId="0" fontId="8" fillId="0" borderId="5" xfId="0" applyFont="1" applyBorder="1"/>
    <xf numFmtId="43" fontId="8" fillId="0" borderId="0" xfId="0" applyNumberFormat="1" applyFont="1"/>
    <xf numFmtId="0" fontId="7" fillId="0" borderId="0" xfId="0" applyFont="1" applyAlignment="1">
      <alignment vertical="center" wrapText="1"/>
    </xf>
    <xf numFmtId="0" fontId="11" fillId="0" borderId="0" xfId="0" applyFont="1" applyFill="1" applyAlignment="1">
      <alignment horizontal="left" vertical="center"/>
    </xf>
    <xf numFmtId="49" fontId="44" fillId="0" borderId="0" xfId="0" applyNumberFormat="1" applyFont="1"/>
    <xf numFmtId="0" fontId="44" fillId="0" borderId="0" xfId="0" applyFont="1"/>
    <xf numFmtId="0" fontId="44" fillId="0" borderId="0" xfId="0" applyFont="1" applyAlignment="1">
      <alignment horizontal="center" vertical="center"/>
    </xf>
    <xf numFmtId="43" fontId="45" fillId="0" borderId="0" xfId="0" applyNumberFormat="1" applyFont="1"/>
    <xf numFmtId="43" fontId="19" fillId="0" borderId="0" xfId="0" applyNumberFormat="1" applyFont="1"/>
    <xf numFmtId="0" fontId="45" fillId="0" borderId="0" xfId="0" applyFont="1"/>
    <xf numFmtId="49" fontId="13" fillId="2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166" fontId="15" fillId="3" borderId="5" xfId="1" applyNumberFormat="1" applyFont="1" applyFill="1" applyBorder="1" applyAlignment="1">
      <alignment horizontal="center" vertical="center"/>
    </xf>
    <xf numFmtId="166" fontId="15" fillId="4" borderId="5" xfId="1" applyNumberFormat="1" applyFont="1" applyFill="1" applyBorder="1" applyAlignment="1">
      <alignment horizontal="center" vertical="center"/>
    </xf>
    <xf numFmtId="43" fontId="11" fillId="0" borderId="5" xfId="0" applyNumberFormat="1" applyFont="1" applyFill="1" applyBorder="1" applyAlignment="1">
      <alignment horizontal="center" vertical="center"/>
    </xf>
    <xf numFmtId="43" fontId="11" fillId="0" borderId="5" xfId="1" applyNumberFormat="1" applyFont="1" applyFill="1" applyBorder="1" applyAlignment="1">
      <alignment horizontal="center" vertical="center"/>
    </xf>
    <xf numFmtId="166" fontId="4" fillId="0" borderId="5" xfId="1" applyNumberFormat="1" applyFont="1" applyFill="1" applyBorder="1" applyAlignment="1">
      <alignment horizontal="center" vertical="center"/>
    </xf>
    <xf numFmtId="169" fontId="34" fillId="0" borderId="5" xfId="1" applyNumberFormat="1" applyFont="1" applyFill="1" applyBorder="1" applyAlignment="1">
      <alignment horizontal="center" vertical="center"/>
    </xf>
    <xf numFmtId="166" fontId="24" fillId="0" borderId="5" xfId="1" applyNumberFormat="1" applyFont="1" applyFill="1" applyBorder="1" applyAlignment="1">
      <alignment horizontal="center" vertical="center"/>
    </xf>
    <xf numFmtId="169" fontId="10" fillId="4" borderId="5" xfId="1" applyNumberFormat="1" applyFont="1" applyFill="1" applyBorder="1" applyAlignment="1">
      <alignment horizontal="center" vertical="center"/>
    </xf>
    <xf numFmtId="43" fontId="4" fillId="0" borderId="5" xfId="0" applyNumberFormat="1" applyFont="1" applyFill="1" applyBorder="1" applyAlignment="1">
      <alignment horizontal="center" vertical="center"/>
    </xf>
    <xf numFmtId="166" fontId="17" fillId="0" borderId="5" xfId="0" applyNumberFormat="1" applyFont="1" applyFill="1" applyBorder="1" applyAlignment="1">
      <alignment horizontal="center" vertical="center"/>
    </xf>
    <xf numFmtId="43" fontId="9" fillId="7" borderId="5" xfId="1" applyNumberFormat="1" applyFont="1" applyFill="1" applyBorder="1" applyAlignment="1">
      <alignment horizontal="center" vertical="center"/>
    </xf>
    <xf numFmtId="166" fontId="15" fillId="9" borderId="5" xfId="1" applyNumberFormat="1" applyFont="1" applyFill="1" applyBorder="1" applyAlignment="1">
      <alignment horizontal="center" vertical="center"/>
    </xf>
    <xf numFmtId="166" fontId="13" fillId="4" borderId="5" xfId="1" applyNumberFormat="1" applyFont="1" applyFill="1" applyBorder="1" applyAlignment="1">
      <alignment horizontal="center" vertical="center" wrapText="1"/>
    </xf>
    <xf numFmtId="166" fontId="15" fillId="4" borderId="5" xfId="1" applyNumberFormat="1" applyFont="1" applyFill="1" applyBorder="1" applyAlignment="1">
      <alignment horizontal="center" vertical="center" wrapText="1"/>
    </xf>
    <xf numFmtId="166" fontId="4" fillId="0" borderId="5" xfId="1" applyNumberFormat="1" applyFont="1" applyBorder="1"/>
    <xf numFmtId="166" fontId="4" fillId="0" borderId="5" xfId="1" applyNumberFormat="1" applyFont="1" applyBorder="1" applyAlignment="1">
      <alignment horizontal="center" vertical="center"/>
    </xf>
    <xf numFmtId="0" fontId="46" fillId="0" borderId="0" xfId="0" applyFont="1"/>
    <xf numFmtId="0" fontId="28" fillId="0" borderId="0" xfId="0" applyFont="1" applyAlignment="1">
      <alignment wrapText="1"/>
    </xf>
  </cellXfs>
  <cellStyles count="3">
    <cellStyle name="Обычный" xfId="0" builtinId="0"/>
    <cellStyle name="Финансовый" xfId="1" builtinId="3"/>
    <cellStyle name="Финансовый 3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57;&#1055;&#1054;&#1051;&#1053;&#1045;&#1053;&#1048;&#1045;%20&#1058;&#1040;&#1056;&#1048;&#1060;&#1053;&#1067;&#1061;%20&#1057;&#1052;&#1045;&#1058;/&#1048;&#1057;&#1055;&#1054;&#1051;&#1053;&#1045;&#1053;&#1048;&#1045;%20&#1058;&#1040;&#1056;&#1048;&#1060;&#1053;&#1067;&#1061;%20&#1057;&#1052;&#1045;&#1058;%202023/&#1048;&#1089;&#1087;&#1086;&#1083;&#1085;&#1077;&#1085;&#1080;&#1077;%20&#1058;&#1057;%202023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2023"/>
      <sheetName val="СВОД 2023 пер и распр ТЭ"/>
      <sheetName val="СВОД 2023 снаб ТЭ "/>
      <sheetName val="СВОД 2023 ВОДА"/>
      <sheetName val="СВОД 2023 КНС"/>
      <sheetName val="СВОД 2021 КНС (2)"/>
      <sheetName val="СВОД 2023 ЭЭ"/>
      <sheetName val=" Расшифровка"/>
      <sheetName val="1.1_сырье и материалы"/>
      <sheetName val="1.3 ГСМ"/>
      <sheetName val="1.5 Энергия"/>
      <sheetName val="эл.эн"/>
      <sheetName val="ЗП"/>
      <sheetName val="2_ЗП_соцналог_ОСМС"/>
      <sheetName val="ПОКУПКА"/>
      <sheetName val="3_Амортизация"/>
      <sheetName val="ИП 2023"/>
      <sheetName val="4_Ремонты"/>
      <sheetName val="Реализация"/>
      <sheetName val="Сумма необоснованного дохода"/>
    </sheetNames>
    <sheetDataSet>
      <sheetData sheetId="0"/>
      <sheetData sheetId="1">
        <row r="25">
          <cell r="H25">
            <v>178717.76287000001</v>
          </cell>
        </row>
        <row r="107">
          <cell r="I107">
            <v>-100922.69864156441</v>
          </cell>
        </row>
      </sheetData>
      <sheetData sheetId="2">
        <row r="105">
          <cell r="I105">
            <v>-334.14683304315577</v>
          </cell>
        </row>
      </sheetData>
      <sheetData sheetId="3">
        <row r="106">
          <cell r="J106">
            <v>-106968.10050008848</v>
          </cell>
        </row>
      </sheetData>
      <sheetData sheetId="4">
        <row r="107">
          <cell r="J107">
            <v>-114707.5188508493</v>
          </cell>
        </row>
      </sheetData>
      <sheetData sheetId="5"/>
      <sheetData sheetId="6">
        <row r="107">
          <cell r="G107">
            <v>-4861.4335425455993</v>
          </cell>
        </row>
      </sheetData>
      <sheetData sheetId="7">
        <row r="52">
          <cell r="N52">
            <v>25099099.821575999</v>
          </cell>
        </row>
        <row r="54">
          <cell r="N54">
            <v>171684.04555799998</v>
          </cell>
        </row>
        <row r="56">
          <cell r="N56">
            <v>8778039.1035300009</v>
          </cell>
        </row>
        <row r="58">
          <cell r="N58">
            <v>11519445.63744</v>
          </cell>
        </row>
        <row r="60">
          <cell r="N60">
            <v>9813681.5718959998</v>
          </cell>
        </row>
        <row r="293">
          <cell r="N293">
            <v>4533115.0306199994</v>
          </cell>
        </row>
        <row r="295">
          <cell r="N295">
            <v>31007.627084999996</v>
          </cell>
        </row>
        <row r="297">
          <cell r="N297">
            <v>1585389.965475</v>
          </cell>
        </row>
        <row r="299">
          <cell r="N299">
            <v>2080511.7527999999</v>
          </cell>
        </row>
        <row r="301">
          <cell r="N301">
            <v>1772435.9740199998</v>
          </cell>
        </row>
        <row r="364">
          <cell r="N364">
            <v>18575066.708440002</v>
          </cell>
        </row>
        <row r="366">
          <cell r="N366">
            <v>127058.04677</v>
          </cell>
        </row>
        <row r="368">
          <cell r="N368">
            <v>6496354.9719500002</v>
          </cell>
        </row>
        <row r="370">
          <cell r="N370">
            <v>8525185.0735999998</v>
          </cell>
        </row>
        <row r="372">
          <cell r="N372">
            <v>7313791.8992400002</v>
          </cell>
        </row>
        <row r="388">
          <cell r="N388">
            <v>3129871.0587050002</v>
          </cell>
        </row>
        <row r="390">
          <cell r="N390">
            <v>265033.59259899997</v>
          </cell>
        </row>
        <row r="392">
          <cell r="N392">
            <v>1254137.6633230001</v>
          </cell>
        </row>
        <row r="394">
          <cell r="N394">
            <v>1569199.7707929998</v>
          </cell>
        </row>
        <row r="396">
          <cell r="N396">
            <v>146648.97457999998</v>
          </cell>
        </row>
        <row r="418">
          <cell r="N418">
            <v>20981.709306799999</v>
          </cell>
        </row>
        <row r="420">
          <cell r="N420">
            <v>143.52007689999999</v>
          </cell>
        </row>
        <row r="422">
          <cell r="N422">
            <v>7338.0426415000002</v>
          </cell>
        </row>
        <row r="424">
          <cell r="N424">
            <v>9629.7341919999999</v>
          </cell>
        </row>
        <row r="426">
          <cell r="N426">
            <v>8203.7927827999993</v>
          </cell>
        </row>
        <row r="444">
          <cell r="N444">
            <v>877672.78500000003</v>
          </cell>
        </row>
        <row r="446">
          <cell r="N446">
            <v>6003.4987499999997</v>
          </cell>
        </row>
        <row r="448">
          <cell r="N448">
            <v>306953.08124999999</v>
          </cell>
        </row>
        <row r="450">
          <cell r="N450">
            <v>402815.39999999997</v>
          </cell>
        </row>
        <row r="452">
          <cell r="N452">
            <v>343167.73499999999</v>
          </cell>
        </row>
        <row r="482">
          <cell r="N482">
            <v>64557.325000000012</v>
          </cell>
        </row>
        <row r="523">
          <cell r="N523">
            <v>2321930.8413604284</v>
          </cell>
        </row>
        <row r="525">
          <cell r="N525">
            <v>15882.580777178571</v>
          </cell>
        </row>
        <row r="527">
          <cell r="N527">
            <v>812060.9848976786</v>
          </cell>
        </row>
        <row r="529">
          <cell r="N529">
            <v>1065669.9360171428</v>
          </cell>
        </row>
        <row r="531">
          <cell r="N531">
            <v>907868.81087614282</v>
          </cell>
        </row>
        <row r="546">
          <cell r="N546">
            <v>356555.1</v>
          </cell>
        </row>
        <row r="548">
          <cell r="N548">
            <v>2438.9249999999997</v>
          </cell>
        </row>
        <row r="550">
          <cell r="N550">
            <v>124699.875</v>
          </cell>
        </row>
        <row r="552">
          <cell r="N552">
            <v>163644</v>
          </cell>
        </row>
        <row r="554">
          <cell r="N554">
            <v>139412.1</v>
          </cell>
        </row>
        <row r="568">
          <cell r="N568">
            <v>881548.97740799992</v>
          </cell>
        </row>
        <row r="570">
          <cell r="N570">
            <v>6030.0128639999994</v>
          </cell>
        </row>
        <row r="572">
          <cell r="N572">
            <v>308308.72223999997</v>
          </cell>
        </row>
        <row r="574">
          <cell r="N574">
            <v>404594.41151999997</v>
          </cell>
        </row>
        <row r="576">
          <cell r="N576">
            <v>344683.31596799998</v>
          </cell>
        </row>
        <row r="620">
          <cell r="N620">
            <v>2371259.570328</v>
          </cell>
        </row>
        <row r="622">
          <cell r="N622">
            <v>16220.001473999999</v>
          </cell>
        </row>
        <row r="624">
          <cell r="N624">
            <v>829312.97859000007</v>
          </cell>
        </row>
        <row r="626">
          <cell r="N626">
            <v>1088309.7763199999</v>
          </cell>
        </row>
        <row r="628">
          <cell r="N628">
            <v>927156.21328799997</v>
          </cell>
        </row>
        <row r="642">
          <cell r="N642">
            <v>1946817.5983959998</v>
          </cell>
        </row>
        <row r="644">
          <cell r="N644">
            <v>13316.713492999997</v>
          </cell>
        </row>
        <row r="646">
          <cell r="N646">
            <v>680870.67375499988</v>
          </cell>
        </row>
        <row r="648">
          <cell r="N648">
            <v>893508.51823999977</v>
          </cell>
        </row>
        <row r="650">
          <cell r="N650">
            <v>761200.52611599991</v>
          </cell>
        </row>
        <row r="664">
          <cell r="N664">
            <v>351411.27999999997</v>
          </cell>
        </row>
        <row r="666">
          <cell r="N666">
            <v>2403.7399999999998</v>
          </cell>
        </row>
        <row r="668">
          <cell r="N668">
            <v>122900.90000000001</v>
          </cell>
        </row>
        <row r="670">
          <cell r="N670">
            <v>161283.19999999998</v>
          </cell>
        </row>
        <row r="672">
          <cell r="N672">
            <v>137400.88</v>
          </cell>
        </row>
        <row r="772">
          <cell r="N772">
            <v>4154408.3031879999</v>
          </cell>
        </row>
        <row r="774">
          <cell r="N774">
            <v>28417.179478999999</v>
          </cell>
        </row>
        <row r="776">
          <cell r="N776">
            <v>1452942.8862650001</v>
          </cell>
        </row>
        <row r="778">
          <cell r="N778">
            <v>1906701.0747199999</v>
          </cell>
        </row>
        <row r="780">
          <cell r="N780">
            <v>1624362.646348</v>
          </cell>
        </row>
        <row r="818">
          <cell r="N818">
            <v>996860.85004000005</v>
          </cell>
        </row>
        <row r="820">
          <cell r="N820">
            <v>6818.7745700000005</v>
          </cell>
        </row>
        <row r="822">
          <cell r="N822">
            <v>348637.34495000006</v>
          </cell>
        </row>
        <row r="824">
          <cell r="N824">
            <v>457517.77760000003</v>
          </cell>
        </row>
        <row r="826">
          <cell r="N826">
            <v>389769.95284000004</v>
          </cell>
        </row>
        <row r="840">
          <cell r="N840">
            <v>21314.449199999999</v>
          </cell>
        </row>
        <row r="842">
          <cell r="N842">
            <v>145.7961</v>
          </cell>
        </row>
        <row r="844">
          <cell r="N844">
            <v>7454.4134999999997</v>
          </cell>
        </row>
        <row r="846">
          <cell r="N846">
            <v>9782.4480000000003</v>
          </cell>
        </row>
        <row r="848">
          <cell r="N848">
            <v>8333.8932000000004</v>
          </cell>
        </row>
        <row r="862">
          <cell r="N862">
            <v>64176.355848000007</v>
          </cell>
        </row>
        <row r="864">
          <cell r="N864">
            <v>438.98213400000003</v>
          </cell>
        </row>
        <row r="866">
          <cell r="N866">
            <v>22444.731690000004</v>
          </cell>
        </row>
        <row r="868">
          <cell r="N868">
            <v>29454.28512</v>
          </cell>
        </row>
        <row r="870">
          <cell r="N870">
            <v>25092.785208000001</v>
          </cell>
        </row>
        <row r="887">
          <cell r="N887">
            <v>5021359.9216</v>
          </cell>
        </row>
        <row r="889">
          <cell r="N889">
            <v>34347.342799999999</v>
          </cell>
        </row>
        <row r="891">
          <cell r="N891">
            <v>1756146.398</v>
          </cell>
        </row>
        <row r="893">
          <cell r="N893">
            <v>2304595.9040000001</v>
          </cell>
        </row>
        <row r="895">
          <cell r="N895">
            <v>1963338.4335999999</v>
          </cell>
        </row>
        <row r="912">
          <cell r="N912">
            <v>1426129.76</v>
          </cell>
        </row>
        <row r="914">
          <cell r="N914">
            <v>9755.08</v>
          </cell>
        </row>
        <row r="916">
          <cell r="N916">
            <v>498767.8</v>
          </cell>
        </row>
        <row r="918">
          <cell r="N918">
            <v>654534.40000000002</v>
          </cell>
        </row>
        <row r="920">
          <cell r="N920">
            <v>557612.96</v>
          </cell>
        </row>
        <row r="934">
          <cell r="N934">
            <v>47262.5</v>
          </cell>
        </row>
        <row r="936">
          <cell r="N936">
            <v>4503</v>
          </cell>
        </row>
        <row r="938">
          <cell r="N938">
            <v>19266</v>
          </cell>
        </row>
        <row r="940">
          <cell r="N940">
            <v>23968.499999999996</v>
          </cell>
        </row>
        <row r="942">
          <cell r="N942">
            <v>0</v>
          </cell>
        </row>
        <row r="957">
          <cell r="N957">
            <v>510411.06160000002</v>
          </cell>
        </row>
        <row r="959">
          <cell r="N959">
            <v>3491.3377999999998</v>
          </cell>
        </row>
        <row r="961">
          <cell r="N961">
            <v>178508.723</v>
          </cell>
        </row>
        <row r="963">
          <cell r="N963">
            <v>234257.50399999999</v>
          </cell>
        </row>
        <row r="965">
          <cell r="N965">
            <v>199569.37359999999</v>
          </cell>
        </row>
        <row r="979">
          <cell r="N979">
            <v>324038</v>
          </cell>
        </row>
        <row r="981">
          <cell r="N981">
            <v>2216.5</v>
          </cell>
        </row>
        <row r="983">
          <cell r="N983">
            <v>113327.5</v>
          </cell>
        </row>
        <row r="985">
          <cell r="N985">
            <v>148720</v>
          </cell>
        </row>
        <row r="987">
          <cell r="N987">
            <v>126698</v>
          </cell>
        </row>
        <row r="1002">
          <cell r="N1002">
            <v>387026.73165199993</v>
          </cell>
        </row>
        <row r="1004">
          <cell r="N1004">
            <v>2647.3584909999995</v>
          </cell>
        </row>
        <row r="1006">
          <cell r="N1006">
            <v>135356.87768499998</v>
          </cell>
        </row>
        <row r="1008">
          <cell r="N1008">
            <v>177629.21487999996</v>
          </cell>
        </row>
        <row r="1010">
          <cell r="N1010">
            <v>151326.42729199998</v>
          </cell>
        </row>
        <row r="1029">
          <cell r="N1029">
            <v>9091438.1900000013</v>
          </cell>
        </row>
        <row r="1058">
          <cell r="N1058">
            <v>19818607.720399998</v>
          </cell>
        </row>
        <row r="1060">
          <cell r="N1060">
            <v>111667.88069999999</v>
          </cell>
        </row>
        <row r="1062">
          <cell r="N1062">
            <v>6483470.6744999997</v>
          </cell>
        </row>
        <row r="1064">
          <cell r="N1064">
            <v>7492554.5759999994</v>
          </cell>
        </row>
        <row r="1066">
          <cell r="N1066">
            <v>6383080.1484000003</v>
          </cell>
        </row>
        <row r="1083">
          <cell r="N1083">
            <v>168371</v>
          </cell>
        </row>
        <row r="1087">
          <cell r="N1087">
            <v>168371</v>
          </cell>
        </row>
        <row r="1091">
          <cell r="N1091">
            <v>1293009.3399999999</v>
          </cell>
        </row>
        <row r="1129">
          <cell r="N1129">
            <v>729833.28</v>
          </cell>
        </row>
        <row r="1131">
          <cell r="N1131">
            <v>4992.24</v>
          </cell>
        </row>
        <row r="1133">
          <cell r="N1133">
            <v>255248.4</v>
          </cell>
        </row>
        <row r="1135">
          <cell r="N1135">
            <v>334963.20000000001</v>
          </cell>
        </row>
        <row r="1137">
          <cell r="N1137">
            <v>285362.88</v>
          </cell>
        </row>
        <row r="1188">
          <cell r="N1188">
            <v>43323812.619999997</v>
          </cell>
        </row>
        <row r="1190">
          <cell r="N1190">
            <v>296345.58499999996</v>
          </cell>
        </row>
        <row r="1192">
          <cell r="N1192">
            <v>15151862.975</v>
          </cell>
        </row>
        <row r="1194">
          <cell r="N1194">
            <v>19883832.800000001</v>
          </cell>
        </row>
        <row r="1196">
          <cell r="N1196">
            <v>16939496.02</v>
          </cell>
        </row>
        <row r="1250">
          <cell r="N1250">
            <v>12545000</v>
          </cell>
        </row>
      </sheetData>
      <sheetData sheetId="8"/>
      <sheetData sheetId="9"/>
      <sheetData sheetId="10">
        <row r="15">
          <cell r="G15">
            <v>191532.65266222952</v>
          </cell>
        </row>
        <row r="17">
          <cell r="G17">
            <v>3728.4503973799401</v>
          </cell>
        </row>
        <row r="19">
          <cell r="G19">
            <v>19980.572169725383</v>
          </cell>
        </row>
        <row r="21">
          <cell r="G21">
            <v>91033.611067224381</v>
          </cell>
        </row>
        <row r="23">
          <cell r="C23">
            <v>36.975336110000001</v>
          </cell>
          <cell r="D23">
            <v>28000.145134110011</v>
          </cell>
          <cell r="F23">
            <v>17.812944975289302</v>
          </cell>
        </row>
      </sheetData>
      <sheetData sheetId="11"/>
      <sheetData sheetId="12"/>
      <sheetData sheetId="13">
        <row r="7">
          <cell r="J7">
            <v>724655.78500000003</v>
          </cell>
        </row>
        <row r="8">
          <cell r="J8">
            <v>123053.37151719999</v>
          </cell>
        </row>
        <row r="10">
          <cell r="J10">
            <v>88784.739749999993</v>
          </cell>
        </row>
        <row r="11">
          <cell r="J11">
            <v>7855.2935650999998</v>
          </cell>
        </row>
        <row r="13">
          <cell r="J13">
            <v>374642.48375000001</v>
          </cell>
        </row>
        <row r="14">
          <cell r="J14">
            <v>69539.681828500004</v>
          </cell>
        </row>
        <row r="19">
          <cell r="J19">
            <v>367747.99699999997</v>
          </cell>
        </row>
        <row r="20">
          <cell r="J20">
            <v>47066.826721200006</v>
          </cell>
        </row>
        <row r="52">
          <cell r="H52">
            <v>16031.679990400002</v>
          </cell>
        </row>
        <row r="54">
          <cell r="H54">
            <v>7944.2939999999999</v>
          </cell>
        </row>
        <row r="55">
          <cell r="H55">
            <v>695.55935320000003</v>
          </cell>
        </row>
        <row r="57">
          <cell r="H57">
            <v>33398.06</v>
          </cell>
        </row>
        <row r="58">
          <cell r="H58">
            <v>7885.2839620000004</v>
          </cell>
        </row>
        <row r="63">
          <cell r="H63">
            <v>31500.645</v>
          </cell>
        </row>
        <row r="64">
          <cell r="H64">
            <v>5812.6563184000006</v>
          </cell>
        </row>
      </sheetData>
      <sheetData sheetId="14">
        <row r="18">
          <cell r="J18">
            <v>1209.5230426803239</v>
          </cell>
        </row>
        <row r="55">
          <cell r="M55">
            <v>96.369801059698105</v>
          </cell>
        </row>
      </sheetData>
      <sheetData sheetId="15">
        <row r="33">
          <cell r="I33">
            <v>275563.92</v>
          </cell>
        </row>
        <row r="188">
          <cell r="I188">
            <v>9600912.9600000009</v>
          </cell>
        </row>
        <row r="607">
          <cell r="I607">
            <v>709048.46</v>
          </cell>
        </row>
        <row r="747">
          <cell r="I747">
            <v>686107.99</v>
          </cell>
        </row>
        <row r="845">
          <cell r="I845">
            <v>46061855.020000003</v>
          </cell>
        </row>
        <row r="1212">
          <cell r="I1212">
            <v>189945297.94</v>
          </cell>
        </row>
        <row r="1432">
          <cell r="I1432">
            <v>169116849.91</v>
          </cell>
        </row>
        <row r="3978">
          <cell r="I3978">
            <v>141398938.15000001</v>
          </cell>
        </row>
        <row r="4362">
          <cell r="I4362">
            <v>11304229.82</v>
          </cell>
        </row>
      </sheetData>
      <sheetData sheetId="16">
        <row r="21">
          <cell r="G21">
            <v>236578.09156000003</v>
          </cell>
        </row>
      </sheetData>
      <sheetData sheetId="17"/>
      <sheetData sheetId="18"/>
      <sheetData sheetId="19">
        <row r="40">
          <cell r="H40">
            <v>109855.95930107842</v>
          </cell>
        </row>
        <row r="41">
          <cell r="H41">
            <v>4954.0842047190081</v>
          </cell>
        </row>
        <row r="42">
          <cell r="H42">
            <v>93016.06214230998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topLeftCell="A64" workbookViewId="0">
      <selection activeCell="H88" sqref="H88"/>
    </sheetView>
  </sheetViews>
  <sheetFormatPr defaultRowHeight="15.75" x14ac:dyDescent="0.25"/>
  <cols>
    <col min="1" max="1" width="7.42578125" style="1" customWidth="1"/>
    <col min="2" max="2" width="55.85546875" style="2" customWidth="1"/>
    <col min="3" max="3" width="14.7109375" style="3" customWidth="1"/>
    <col min="4" max="4" width="19.7109375" style="3" customWidth="1"/>
    <col min="5" max="5" width="19.7109375" style="2" customWidth="1"/>
    <col min="6" max="6" width="18" style="4" customWidth="1"/>
    <col min="7" max="7" width="18.28515625" style="5" hidden="1" customWidth="1"/>
    <col min="8" max="8" width="24" style="4" customWidth="1"/>
    <col min="9" max="9" width="17.7109375" customWidth="1"/>
    <col min="10" max="10" width="14" customWidth="1"/>
    <col min="11" max="11" width="56.5703125" style="6" customWidth="1"/>
    <col min="12" max="12" width="12.85546875" bestFit="1" customWidth="1"/>
    <col min="13" max="13" width="15.7109375" bestFit="1" customWidth="1"/>
    <col min="257" max="257" width="7.42578125" customWidth="1"/>
    <col min="258" max="258" width="55.85546875" customWidth="1"/>
    <col min="259" max="259" width="14.7109375" customWidth="1"/>
    <col min="260" max="261" width="19.7109375" customWidth="1"/>
    <col min="262" max="262" width="18" customWidth="1"/>
    <col min="263" max="263" width="0" hidden="1" customWidth="1"/>
    <col min="264" max="264" width="24" customWidth="1"/>
    <col min="265" max="265" width="17.7109375" customWidth="1"/>
    <col min="266" max="266" width="14" customWidth="1"/>
    <col min="267" max="267" width="56.5703125" customWidth="1"/>
    <col min="268" max="268" width="12.85546875" bestFit="1" customWidth="1"/>
    <col min="269" max="269" width="15.7109375" bestFit="1" customWidth="1"/>
    <col min="513" max="513" width="7.42578125" customWidth="1"/>
    <col min="514" max="514" width="55.85546875" customWidth="1"/>
    <col min="515" max="515" width="14.7109375" customWidth="1"/>
    <col min="516" max="517" width="19.7109375" customWidth="1"/>
    <col min="518" max="518" width="18" customWidth="1"/>
    <col min="519" max="519" width="0" hidden="1" customWidth="1"/>
    <col min="520" max="520" width="24" customWidth="1"/>
    <col min="521" max="521" width="17.7109375" customWidth="1"/>
    <col min="522" max="522" width="14" customWidth="1"/>
    <col min="523" max="523" width="56.5703125" customWidth="1"/>
    <col min="524" max="524" width="12.85546875" bestFit="1" customWidth="1"/>
    <col min="525" max="525" width="15.7109375" bestFit="1" customWidth="1"/>
    <col min="769" max="769" width="7.42578125" customWidth="1"/>
    <col min="770" max="770" width="55.85546875" customWidth="1"/>
    <col min="771" max="771" width="14.7109375" customWidth="1"/>
    <col min="772" max="773" width="19.7109375" customWidth="1"/>
    <col min="774" max="774" width="18" customWidth="1"/>
    <col min="775" max="775" width="0" hidden="1" customWidth="1"/>
    <col min="776" max="776" width="24" customWidth="1"/>
    <col min="777" max="777" width="17.7109375" customWidth="1"/>
    <col min="778" max="778" width="14" customWidth="1"/>
    <col min="779" max="779" width="56.5703125" customWidth="1"/>
    <col min="780" max="780" width="12.85546875" bestFit="1" customWidth="1"/>
    <col min="781" max="781" width="15.7109375" bestFit="1" customWidth="1"/>
    <col min="1025" max="1025" width="7.42578125" customWidth="1"/>
    <col min="1026" max="1026" width="55.85546875" customWidth="1"/>
    <col min="1027" max="1027" width="14.7109375" customWidth="1"/>
    <col min="1028" max="1029" width="19.7109375" customWidth="1"/>
    <col min="1030" max="1030" width="18" customWidth="1"/>
    <col min="1031" max="1031" width="0" hidden="1" customWidth="1"/>
    <col min="1032" max="1032" width="24" customWidth="1"/>
    <col min="1033" max="1033" width="17.7109375" customWidth="1"/>
    <col min="1034" max="1034" width="14" customWidth="1"/>
    <col min="1035" max="1035" width="56.5703125" customWidth="1"/>
    <col min="1036" max="1036" width="12.85546875" bestFit="1" customWidth="1"/>
    <col min="1037" max="1037" width="15.7109375" bestFit="1" customWidth="1"/>
    <col min="1281" max="1281" width="7.42578125" customWidth="1"/>
    <col min="1282" max="1282" width="55.85546875" customWidth="1"/>
    <col min="1283" max="1283" width="14.7109375" customWidth="1"/>
    <col min="1284" max="1285" width="19.7109375" customWidth="1"/>
    <col min="1286" max="1286" width="18" customWidth="1"/>
    <col min="1287" max="1287" width="0" hidden="1" customWidth="1"/>
    <col min="1288" max="1288" width="24" customWidth="1"/>
    <col min="1289" max="1289" width="17.7109375" customWidth="1"/>
    <col min="1290" max="1290" width="14" customWidth="1"/>
    <col min="1291" max="1291" width="56.5703125" customWidth="1"/>
    <col min="1292" max="1292" width="12.85546875" bestFit="1" customWidth="1"/>
    <col min="1293" max="1293" width="15.7109375" bestFit="1" customWidth="1"/>
    <col min="1537" max="1537" width="7.42578125" customWidth="1"/>
    <col min="1538" max="1538" width="55.85546875" customWidth="1"/>
    <col min="1539" max="1539" width="14.7109375" customWidth="1"/>
    <col min="1540" max="1541" width="19.7109375" customWidth="1"/>
    <col min="1542" max="1542" width="18" customWidth="1"/>
    <col min="1543" max="1543" width="0" hidden="1" customWidth="1"/>
    <col min="1544" max="1544" width="24" customWidth="1"/>
    <col min="1545" max="1545" width="17.7109375" customWidth="1"/>
    <col min="1546" max="1546" width="14" customWidth="1"/>
    <col min="1547" max="1547" width="56.5703125" customWidth="1"/>
    <col min="1548" max="1548" width="12.85546875" bestFit="1" customWidth="1"/>
    <col min="1549" max="1549" width="15.7109375" bestFit="1" customWidth="1"/>
    <col min="1793" max="1793" width="7.42578125" customWidth="1"/>
    <col min="1794" max="1794" width="55.85546875" customWidth="1"/>
    <col min="1795" max="1795" width="14.7109375" customWidth="1"/>
    <col min="1796" max="1797" width="19.7109375" customWidth="1"/>
    <col min="1798" max="1798" width="18" customWidth="1"/>
    <col min="1799" max="1799" width="0" hidden="1" customWidth="1"/>
    <col min="1800" max="1800" width="24" customWidth="1"/>
    <col min="1801" max="1801" width="17.7109375" customWidth="1"/>
    <col min="1802" max="1802" width="14" customWidth="1"/>
    <col min="1803" max="1803" width="56.5703125" customWidth="1"/>
    <col min="1804" max="1804" width="12.85546875" bestFit="1" customWidth="1"/>
    <col min="1805" max="1805" width="15.7109375" bestFit="1" customWidth="1"/>
    <col min="2049" max="2049" width="7.42578125" customWidth="1"/>
    <col min="2050" max="2050" width="55.85546875" customWidth="1"/>
    <col min="2051" max="2051" width="14.7109375" customWidth="1"/>
    <col min="2052" max="2053" width="19.7109375" customWidth="1"/>
    <col min="2054" max="2054" width="18" customWidth="1"/>
    <col min="2055" max="2055" width="0" hidden="1" customWidth="1"/>
    <col min="2056" max="2056" width="24" customWidth="1"/>
    <col min="2057" max="2057" width="17.7109375" customWidth="1"/>
    <col min="2058" max="2058" width="14" customWidth="1"/>
    <col min="2059" max="2059" width="56.5703125" customWidth="1"/>
    <col min="2060" max="2060" width="12.85546875" bestFit="1" customWidth="1"/>
    <col min="2061" max="2061" width="15.7109375" bestFit="1" customWidth="1"/>
    <col min="2305" max="2305" width="7.42578125" customWidth="1"/>
    <col min="2306" max="2306" width="55.85546875" customWidth="1"/>
    <col min="2307" max="2307" width="14.7109375" customWidth="1"/>
    <col min="2308" max="2309" width="19.7109375" customWidth="1"/>
    <col min="2310" max="2310" width="18" customWidth="1"/>
    <col min="2311" max="2311" width="0" hidden="1" customWidth="1"/>
    <col min="2312" max="2312" width="24" customWidth="1"/>
    <col min="2313" max="2313" width="17.7109375" customWidth="1"/>
    <col min="2314" max="2314" width="14" customWidth="1"/>
    <col min="2315" max="2315" width="56.5703125" customWidth="1"/>
    <col min="2316" max="2316" width="12.85546875" bestFit="1" customWidth="1"/>
    <col min="2317" max="2317" width="15.7109375" bestFit="1" customWidth="1"/>
    <col min="2561" max="2561" width="7.42578125" customWidth="1"/>
    <col min="2562" max="2562" width="55.85546875" customWidth="1"/>
    <col min="2563" max="2563" width="14.7109375" customWidth="1"/>
    <col min="2564" max="2565" width="19.7109375" customWidth="1"/>
    <col min="2566" max="2566" width="18" customWidth="1"/>
    <col min="2567" max="2567" width="0" hidden="1" customWidth="1"/>
    <col min="2568" max="2568" width="24" customWidth="1"/>
    <col min="2569" max="2569" width="17.7109375" customWidth="1"/>
    <col min="2570" max="2570" width="14" customWidth="1"/>
    <col min="2571" max="2571" width="56.5703125" customWidth="1"/>
    <col min="2572" max="2572" width="12.85546875" bestFit="1" customWidth="1"/>
    <col min="2573" max="2573" width="15.7109375" bestFit="1" customWidth="1"/>
    <col min="2817" max="2817" width="7.42578125" customWidth="1"/>
    <col min="2818" max="2818" width="55.85546875" customWidth="1"/>
    <col min="2819" max="2819" width="14.7109375" customWidth="1"/>
    <col min="2820" max="2821" width="19.7109375" customWidth="1"/>
    <col min="2822" max="2822" width="18" customWidth="1"/>
    <col min="2823" max="2823" width="0" hidden="1" customWidth="1"/>
    <col min="2824" max="2824" width="24" customWidth="1"/>
    <col min="2825" max="2825" width="17.7109375" customWidth="1"/>
    <col min="2826" max="2826" width="14" customWidth="1"/>
    <col min="2827" max="2827" width="56.5703125" customWidth="1"/>
    <col min="2828" max="2828" width="12.85546875" bestFit="1" customWidth="1"/>
    <col min="2829" max="2829" width="15.7109375" bestFit="1" customWidth="1"/>
    <col min="3073" max="3073" width="7.42578125" customWidth="1"/>
    <col min="3074" max="3074" width="55.85546875" customWidth="1"/>
    <col min="3075" max="3075" width="14.7109375" customWidth="1"/>
    <col min="3076" max="3077" width="19.7109375" customWidth="1"/>
    <col min="3078" max="3078" width="18" customWidth="1"/>
    <col min="3079" max="3079" width="0" hidden="1" customWidth="1"/>
    <col min="3080" max="3080" width="24" customWidth="1"/>
    <col min="3081" max="3081" width="17.7109375" customWidth="1"/>
    <col min="3082" max="3082" width="14" customWidth="1"/>
    <col min="3083" max="3083" width="56.5703125" customWidth="1"/>
    <col min="3084" max="3084" width="12.85546875" bestFit="1" customWidth="1"/>
    <col min="3085" max="3085" width="15.7109375" bestFit="1" customWidth="1"/>
    <col min="3329" max="3329" width="7.42578125" customWidth="1"/>
    <col min="3330" max="3330" width="55.85546875" customWidth="1"/>
    <col min="3331" max="3331" width="14.7109375" customWidth="1"/>
    <col min="3332" max="3333" width="19.7109375" customWidth="1"/>
    <col min="3334" max="3334" width="18" customWidth="1"/>
    <col min="3335" max="3335" width="0" hidden="1" customWidth="1"/>
    <col min="3336" max="3336" width="24" customWidth="1"/>
    <col min="3337" max="3337" width="17.7109375" customWidth="1"/>
    <col min="3338" max="3338" width="14" customWidth="1"/>
    <col min="3339" max="3339" width="56.5703125" customWidth="1"/>
    <col min="3340" max="3340" width="12.85546875" bestFit="1" customWidth="1"/>
    <col min="3341" max="3341" width="15.7109375" bestFit="1" customWidth="1"/>
    <col min="3585" max="3585" width="7.42578125" customWidth="1"/>
    <col min="3586" max="3586" width="55.85546875" customWidth="1"/>
    <col min="3587" max="3587" width="14.7109375" customWidth="1"/>
    <col min="3588" max="3589" width="19.7109375" customWidth="1"/>
    <col min="3590" max="3590" width="18" customWidth="1"/>
    <col min="3591" max="3591" width="0" hidden="1" customWidth="1"/>
    <col min="3592" max="3592" width="24" customWidth="1"/>
    <col min="3593" max="3593" width="17.7109375" customWidth="1"/>
    <col min="3594" max="3594" width="14" customWidth="1"/>
    <col min="3595" max="3595" width="56.5703125" customWidth="1"/>
    <col min="3596" max="3596" width="12.85546875" bestFit="1" customWidth="1"/>
    <col min="3597" max="3597" width="15.7109375" bestFit="1" customWidth="1"/>
    <col min="3841" max="3841" width="7.42578125" customWidth="1"/>
    <col min="3842" max="3842" width="55.85546875" customWidth="1"/>
    <col min="3843" max="3843" width="14.7109375" customWidth="1"/>
    <col min="3844" max="3845" width="19.7109375" customWidth="1"/>
    <col min="3846" max="3846" width="18" customWidth="1"/>
    <col min="3847" max="3847" width="0" hidden="1" customWidth="1"/>
    <col min="3848" max="3848" width="24" customWidth="1"/>
    <col min="3849" max="3849" width="17.7109375" customWidth="1"/>
    <col min="3850" max="3850" width="14" customWidth="1"/>
    <col min="3851" max="3851" width="56.5703125" customWidth="1"/>
    <col min="3852" max="3852" width="12.85546875" bestFit="1" customWidth="1"/>
    <col min="3853" max="3853" width="15.7109375" bestFit="1" customWidth="1"/>
    <col min="4097" max="4097" width="7.42578125" customWidth="1"/>
    <col min="4098" max="4098" width="55.85546875" customWidth="1"/>
    <col min="4099" max="4099" width="14.7109375" customWidth="1"/>
    <col min="4100" max="4101" width="19.7109375" customWidth="1"/>
    <col min="4102" max="4102" width="18" customWidth="1"/>
    <col min="4103" max="4103" width="0" hidden="1" customWidth="1"/>
    <col min="4104" max="4104" width="24" customWidth="1"/>
    <col min="4105" max="4105" width="17.7109375" customWidth="1"/>
    <col min="4106" max="4106" width="14" customWidth="1"/>
    <col min="4107" max="4107" width="56.5703125" customWidth="1"/>
    <col min="4108" max="4108" width="12.85546875" bestFit="1" customWidth="1"/>
    <col min="4109" max="4109" width="15.7109375" bestFit="1" customWidth="1"/>
    <col min="4353" max="4353" width="7.42578125" customWidth="1"/>
    <col min="4354" max="4354" width="55.85546875" customWidth="1"/>
    <col min="4355" max="4355" width="14.7109375" customWidth="1"/>
    <col min="4356" max="4357" width="19.7109375" customWidth="1"/>
    <col min="4358" max="4358" width="18" customWidth="1"/>
    <col min="4359" max="4359" width="0" hidden="1" customWidth="1"/>
    <col min="4360" max="4360" width="24" customWidth="1"/>
    <col min="4361" max="4361" width="17.7109375" customWidth="1"/>
    <col min="4362" max="4362" width="14" customWidth="1"/>
    <col min="4363" max="4363" width="56.5703125" customWidth="1"/>
    <col min="4364" max="4364" width="12.85546875" bestFit="1" customWidth="1"/>
    <col min="4365" max="4365" width="15.7109375" bestFit="1" customWidth="1"/>
    <col min="4609" max="4609" width="7.42578125" customWidth="1"/>
    <col min="4610" max="4610" width="55.85546875" customWidth="1"/>
    <col min="4611" max="4611" width="14.7109375" customWidth="1"/>
    <col min="4612" max="4613" width="19.7109375" customWidth="1"/>
    <col min="4614" max="4614" width="18" customWidth="1"/>
    <col min="4615" max="4615" width="0" hidden="1" customWidth="1"/>
    <col min="4616" max="4616" width="24" customWidth="1"/>
    <col min="4617" max="4617" width="17.7109375" customWidth="1"/>
    <col min="4618" max="4618" width="14" customWidth="1"/>
    <col min="4619" max="4619" width="56.5703125" customWidth="1"/>
    <col min="4620" max="4620" width="12.85546875" bestFit="1" customWidth="1"/>
    <col min="4621" max="4621" width="15.7109375" bestFit="1" customWidth="1"/>
    <col min="4865" max="4865" width="7.42578125" customWidth="1"/>
    <col min="4866" max="4866" width="55.85546875" customWidth="1"/>
    <col min="4867" max="4867" width="14.7109375" customWidth="1"/>
    <col min="4868" max="4869" width="19.7109375" customWidth="1"/>
    <col min="4870" max="4870" width="18" customWidth="1"/>
    <col min="4871" max="4871" width="0" hidden="1" customWidth="1"/>
    <col min="4872" max="4872" width="24" customWidth="1"/>
    <col min="4873" max="4873" width="17.7109375" customWidth="1"/>
    <col min="4874" max="4874" width="14" customWidth="1"/>
    <col min="4875" max="4875" width="56.5703125" customWidth="1"/>
    <col min="4876" max="4876" width="12.85546875" bestFit="1" customWidth="1"/>
    <col min="4877" max="4877" width="15.7109375" bestFit="1" customWidth="1"/>
    <col min="5121" max="5121" width="7.42578125" customWidth="1"/>
    <col min="5122" max="5122" width="55.85546875" customWidth="1"/>
    <col min="5123" max="5123" width="14.7109375" customWidth="1"/>
    <col min="5124" max="5125" width="19.7109375" customWidth="1"/>
    <col min="5126" max="5126" width="18" customWidth="1"/>
    <col min="5127" max="5127" width="0" hidden="1" customWidth="1"/>
    <col min="5128" max="5128" width="24" customWidth="1"/>
    <col min="5129" max="5129" width="17.7109375" customWidth="1"/>
    <col min="5130" max="5130" width="14" customWidth="1"/>
    <col min="5131" max="5131" width="56.5703125" customWidth="1"/>
    <col min="5132" max="5132" width="12.85546875" bestFit="1" customWidth="1"/>
    <col min="5133" max="5133" width="15.7109375" bestFit="1" customWidth="1"/>
    <col min="5377" max="5377" width="7.42578125" customWidth="1"/>
    <col min="5378" max="5378" width="55.85546875" customWidth="1"/>
    <col min="5379" max="5379" width="14.7109375" customWidth="1"/>
    <col min="5380" max="5381" width="19.7109375" customWidth="1"/>
    <col min="5382" max="5382" width="18" customWidth="1"/>
    <col min="5383" max="5383" width="0" hidden="1" customWidth="1"/>
    <col min="5384" max="5384" width="24" customWidth="1"/>
    <col min="5385" max="5385" width="17.7109375" customWidth="1"/>
    <col min="5386" max="5386" width="14" customWidth="1"/>
    <col min="5387" max="5387" width="56.5703125" customWidth="1"/>
    <col min="5388" max="5388" width="12.85546875" bestFit="1" customWidth="1"/>
    <col min="5389" max="5389" width="15.7109375" bestFit="1" customWidth="1"/>
    <col min="5633" max="5633" width="7.42578125" customWidth="1"/>
    <col min="5634" max="5634" width="55.85546875" customWidth="1"/>
    <col min="5635" max="5635" width="14.7109375" customWidth="1"/>
    <col min="5636" max="5637" width="19.7109375" customWidth="1"/>
    <col min="5638" max="5638" width="18" customWidth="1"/>
    <col min="5639" max="5639" width="0" hidden="1" customWidth="1"/>
    <col min="5640" max="5640" width="24" customWidth="1"/>
    <col min="5641" max="5641" width="17.7109375" customWidth="1"/>
    <col min="5642" max="5642" width="14" customWidth="1"/>
    <col min="5643" max="5643" width="56.5703125" customWidth="1"/>
    <col min="5644" max="5644" width="12.85546875" bestFit="1" customWidth="1"/>
    <col min="5645" max="5645" width="15.7109375" bestFit="1" customWidth="1"/>
    <col min="5889" max="5889" width="7.42578125" customWidth="1"/>
    <col min="5890" max="5890" width="55.85546875" customWidth="1"/>
    <col min="5891" max="5891" width="14.7109375" customWidth="1"/>
    <col min="5892" max="5893" width="19.7109375" customWidth="1"/>
    <col min="5894" max="5894" width="18" customWidth="1"/>
    <col min="5895" max="5895" width="0" hidden="1" customWidth="1"/>
    <col min="5896" max="5896" width="24" customWidth="1"/>
    <col min="5897" max="5897" width="17.7109375" customWidth="1"/>
    <col min="5898" max="5898" width="14" customWidth="1"/>
    <col min="5899" max="5899" width="56.5703125" customWidth="1"/>
    <col min="5900" max="5900" width="12.85546875" bestFit="1" customWidth="1"/>
    <col min="5901" max="5901" width="15.7109375" bestFit="1" customWidth="1"/>
    <col min="6145" max="6145" width="7.42578125" customWidth="1"/>
    <col min="6146" max="6146" width="55.85546875" customWidth="1"/>
    <col min="6147" max="6147" width="14.7109375" customWidth="1"/>
    <col min="6148" max="6149" width="19.7109375" customWidth="1"/>
    <col min="6150" max="6150" width="18" customWidth="1"/>
    <col min="6151" max="6151" width="0" hidden="1" customWidth="1"/>
    <col min="6152" max="6152" width="24" customWidth="1"/>
    <col min="6153" max="6153" width="17.7109375" customWidth="1"/>
    <col min="6154" max="6154" width="14" customWidth="1"/>
    <col min="6155" max="6155" width="56.5703125" customWidth="1"/>
    <col min="6156" max="6156" width="12.85546875" bestFit="1" customWidth="1"/>
    <col min="6157" max="6157" width="15.7109375" bestFit="1" customWidth="1"/>
    <col min="6401" max="6401" width="7.42578125" customWidth="1"/>
    <col min="6402" max="6402" width="55.85546875" customWidth="1"/>
    <col min="6403" max="6403" width="14.7109375" customWidth="1"/>
    <col min="6404" max="6405" width="19.7109375" customWidth="1"/>
    <col min="6406" max="6406" width="18" customWidth="1"/>
    <col min="6407" max="6407" width="0" hidden="1" customWidth="1"/>
    <col min="6408" max="6408" width="24" customWidth="1"/>
    <col min="6409" max="6409" width="17.7109375" customWidth="1"/>
    <col min="6410" max="6410" width="14" customWidth="1"/>
    <col min="6411" max="6411" width="56.5703125" customWidth="1"/>
    <col min="6412" max="6412" width="12.85546875" bestFit="1" customWidth="1"/>
    <col min="6413" max="6413" width="15.7109375" bestFit="1" customWidth="1"/>
    <col min="6657" max="6657" width="7.42578125" customWidth="1"/>
    <col min="6658" max="6658" width="55.85546875" customWidth="1"/>
    <col min="6659" max="6659" width="14.7109375" customWidth="1"/>
    <col min="6660" max="6661" width="19.7109375" customWidth="1"/>
    <col min="6662" max="6662" width="18" customWidth="1"/>
    <col min="6663" max="6663" width="0" hidden="1" customWidth="1"/>
    <col min="6664" max="6664" width="24" customWidth="1"/>
    <col min="6665" max="6665" width="17.7109375" customWidth="1"/>
    <col min="6666" max="6666" width="14" customWidth="1"/>
    <col min="6667" max="6667" width="56.5703125" customWidth="1"/>
    <col min="6668" max="6668" width="12.85546875" bestFit="1" customWidth="1"/>
    <col min="6669" max="6669" width="15.7109375" bestFit="1" customWidth="1"/>
    <col min="6913" max="6913" width="7.42578125" customWidth="1"/>
    <col min="6914" max="6914" width="55.85546875" customWidth="1"/>
    <col min="6915" max="6915" width="14.7109375" customWidth="1"/>
    <col min="6916" max="6917" width="19.7109375" customWidth="1"/>
    <col min="6918" max="6918" width="18" customWidth="1"/>
    <col min="6919" max="6919" width="0" hidden="1" customWidth="1"/>
    <col min="6920" max="6920" width="24" customWidth="1"/>
    <col min="6921" max="6921" width="17.7109375" customWidth="1"/>
    <col min="6922" max="6922" width="14" customWidth="1"/>
    <col min="6923" max="6923" width="56.5703125" customWidth="1"/>
    <col min="6924" max="6924" width="12.85546875" bestFit="1" customWidth="1"/>
    <col min="6925" max="6925" width="15.7109375" bestFit="1" customWidth="1"/>
    <col min="7169" max="7169" width="7.42578125" customWidth="1"/>
    <col min="7170" max="7170" width="55.85546875" customWidth="1"/>
    <col min="7171" max="7171" width="14.7109375" customWidth="1"/>
    <col min="7172" max="7173" width="19.7109375" customWidth="1"/>
    <col min="7174" max="7174" width="18" customWidth="1"/>
    <col min="7175" max="7175" width="0" hidden="1" customWidth="1"/>
    <col min="7176" max="7176" width="24" customWidth="1"/>
    <col min="7177" max="7177" width="17.7109375" customWidth="1"/>
    <col min="7178" max="7178" width="14" customWidth="1"/>
    <col min="7179" max="7179" width="56.5703125" customWidth="1"/>
    <col min="7180" max="7180" width="12.85546875" bestFit="1" customWidth="1"/>
    <col min="7181" max="7181" width="15.7109375" bestFit="1" customWidth="1"/>
    <col min="7425" max="7425" width="7.42578125" customWidth="1"/>
    <col min="7426" max="7426" width="55.85546875" customWidth="1"/>
    <col min="7427" max="7427" width="14.7109375" customWidth="1"/>
    <col min="7428" max="7429" width="19.7109375" customWidth="1"/>
    <col min="7430" max="7430" width="18" customWidth="1"/>
    <col min="7431" max="7431" width="0" hidden="1" customWidth="1"/>
    <col min="7432" max="7432" width="24" customWidth="1"/>
    <col min="7433" max="7433" width="17.7109375" customWidth="1"/>
    <col min="7434" max="7434" width="14" customWidth="1"/>
    <col min="7435" max="7435" width="56.5703125" customWidth="1"/>
    <col min="7436" max="7436" width="12.85546875" bestFit="1" customWidth="1"/>
    <col min="7437" max="7437" width="15.7109375" bestFit="1" customWidth="1"/>
    <col min="7681" max="7681" width="7.42578125" customWidth="1"/>
    <col min="7682" max="7682" width="55.85546875" customWidth="1"/>
    <col min="7683" max="7683" width="14.7109375" customWidth="1"/>
    <col min="7684" max="7685" width="19.7109375" customWidth="1"/>
    <col min="7686" max="7686" width="18" customWidth="1"/>
    <col min="7687" max="7687" width="0" hidden="1" customWidth="1"/>
    <col min="7688" max="7688" width="24" customWidth="1"/>
    <col min="7689" max="7689" width="17.7109375" customWidth="1"/>
    <col min="7690" max="7690" width="14" customWidth="1"/>
    <col min="7691" max="7691" width="56.5703125" customWidth="1"/>
    <col min="7692" max="7692" width="12.85546875" bestFit="1" customWidth="1"/>
    <col min="7693" max="7693" width="15.7109375" bestFit="1" customWidth="1"/>
    <col min="7937" max="7937" width="7.42578125" customWidth="1"/>
    <col min="7938" max="7938" width="55.85546875" customWidth="1"/>
    <col min="7939" max="7939" width="14.7109375" customWidth="1"/>
    <col min="7940" max="7941" width="19.7109375" customWidth="1"/>
    <col min="7942" max="7942" width="18" customWidth="1"/>
    <col min="7943" max="7943" width="0" hidden="1" customWidth="1"/>
    <col min="7944" max="7944" width="24" customWidth="1"/>
    <col min="7945" max="7945" width="17.7109375" customWidth="1"/>
    <col min="7946" max="7946" width="14" customWidth="1"/>
    <col min="7947" max="7947" width="56.5703125" customWidth="1"/>
    <col min="7948" max="7948" width="12.85546875" bestFit="1" customWidth="1"/>
    <col min="7949" max="7949" width="15.7109375" bestFit="1" customWidth="1"/>
    <col min="8193" max="8193" width="7.42578125" customWidth="1"/>
    <col min="8194" max="8194" width="55.85546875" customWidth="1"/>
    <col min="8195" max="8195" width="14.7109375" customWidth="1"/>
    <col min="8196" max="8197" width="19.7109375" customWidth="1"/>
    <col min="8198" max="8198" width="18" customWidth="1"/>
    <col min="8199" max="8199" width="0" hidden="1" customWidth="1"/>
    <col min="8200" max="8200" width="24" customWidth="1"/>
    <col min="8201" max="8201" width="17.7109375" customWidth="1"/>
    <col min="8202" max="8202" width="14" customWidth="1"/>
    <col min="8203" max="8203" width="56.5703125" customWidth="1"/>
    <col min="8204" max="8204" width="12.85546875" bestFit="1" customWidth="1"/>
    <col min="8205" max="8205" width="15.7109375" bestFit="1" customWidth="1"/>
    <col min="8449" max="8449" width="7.42578125" customWidth="1"/>
    <col min="8450" max="8450" width="55.85546875" customWidth="1"/>
    <col min="8451" max="8451" width="14.7109375" customWidth="1"/>
    <col min="8452" max="8453" width="19.7109375" customWidth="1"/>
    <col min="8454" max="8454" width="18" customWidth="1"/>
    <col min="8455" max="8455" width="0" hidden="1" customWidth="1"/>
    <col min="8456" max="8456" width="24" customWidth="1"/>
    <col min="8457" max="8457" width="17.7109375" customWidth="1"/>
    <col min="8458" max="8458" width="14" customWidth="1"/>
    <col min="8459" max="8459" width="56.5703125" customWidth="1"/>
    <col min="8460" max="8460" width="12.85546875" bestFit="1" customWidth="1"/>
    <col min="8461" max="8461" width="15.7109375" bestFit="1" customWidth="1"/>
    <col min="8705" max="8705" width="7.42578125" customWidth="1"/>
    <col min="8706" max="8706" width="55.85546875" customWidth="1"/>
    <col min="8707" max="8707" width="14.7109375" customWidth="1"/>
    <col min="8708" max="8709" width="19.7109375" customWidth="1"/>
    <col min="8710" max="8710" width="18" customWidth="1"/>
    <col min="8711" max="8711" width="0" hidden="1" customWidth="1"/>
    <col min="8712" max="8712" width="24" customWidth="1"/>
    <col min="8713" max="8713" width="17.7109375" customWidth="1"/>
    <col min="8714" max="8714" width="14" customWidth="1"/>
    <col min="8715" max="8715" width="56.5703125" customWidth="1"/>
    <col min="8716" max="8716" width="12.85546875" bestFit="1" customWidth="1"/>
    <col min="8717" max="8717" width="15.7109375" bestFit="1" customWidth="1"/>
    <col min="8961" max="8961" width="7.42578125" customWidth="1"/>
    <col min="8962" max="8962" width="55.85546875" customWidth="1"/>
    <col min="8963" max="8963" width="14.7109375" customWidth="1"/>
    <col min="8964" max="8965" width="19.7109375" customWidth="1"/>
    <col min="8966" max="8966" width="18" customWidth="1"/>
    <col min="8967" max="8967" width="0" hidden="1" customWidth="1"/>
    <col min="8968" max="8968" width="24" customWidth="1"/>
    <col min="8969" max="8969" width="17.7109375" customWidth="1"/>
    <col min="8970" max="8970" width="14" customWidth="1"/>
    <col min="8971" max="8971" width="56.5703125" customWidth="1"/>
    <col min="8972" max="8972" width="12.85546875" bestFit="1" customWidth="1"/>
    <col min="8973" max="8973" width="15.7109375" bestFit="1" customWidth="1"/>
    <col min="9217" max="9217" width="7.42578125" customWidth="1"/>
    <col min="9218" max="9218" width="55.85546875" customWidth="1"/>
    <col min="9219" max="9219" width="14.7109375" customWidth="1"/>
    <col min="9220" max="9221" width="19.7109375" customWidth="1"/>
    <col min="9222" max="9222" width="18" customWidth="1"/>
    <col min="9223" max="9223" width="0" hidden="1" customWidth="1"/>
    <col min="9224" max="9224" width="24" customWidth="1"/>
    <col min="9225" max="9225" width="17.7109375" customWidth="1"/>
    <col min="9226" max="9226" width="14" customWidth="1"/>
    <col min="9227" max="9227" width="56.5703125" customWidth="1"/>
    <col min="9228" max="9228" width="12.85546875" bestFit="1" customWidth="1"/>
    <col min="9229" max="9229" width="15.7109375" bestFit="1" customWidth="1"/>
    <col min="9473" max="9473" width="7.42578125" customWidth="1"/>
    <col min="9474" max="9474" width="55.85546875" customWidth="1"/>
    <col min="9475" max="9475" width="14.7109375" customWidth="1"/>
    <col min="9476" max="9477" width="19.7109375" customWidth="1"/>
    <col min="9478" max="9478" width="18" customWidth="1"/>
    <col min="9479" max="9479" width="0" hidden="1" customWidth="1"/>
    <col min="9480" max="9480" width="24" customWidth="1"/>
    <col min="9481" max="9481" width="17.7109375" customWidth="1"/>
    <col min="9482" max="9482" width="14" customWidth="1"/>
    <col min="9483" max="9483" width="56.5703125" customWidth="1"/>
    <col min="9484" max="9484" width="12.85546875" bestFit="1" customWidth="1"/>
    <col min="9485" max="9485" width="15.7109375" bestFit="1" customWidth="1"/>
    <col min="9729" max="9729" width="7.42578125" customWidth="1"/>
    <col min="9730" max="9730" width="55.85546875" customWidth="1"/>
    <col min="9731" max="9731" width="14.7109375" customWidth="1"/>
    <col min="9732" max="9733" width="19.7109375" customWidth="1"/>
    <col min="9734" max="9734" width="18" customWidth="1"/>
    <col min="9735" max="9735" width="0" hidden="1" customWidth="1"/>
    <col min="9736" max="9736" width="24" customWidth="1"/>
    <col min="9737" max="9737" width="17.7109375" customWidth="1"/>
    <col min="9738" max="9738" width="14" customWidth="1"/>
    <col min="9739" max="9739" width="56.5703125" customWidth="1"/>
    <col min="9740" max="9740" width="12.85546875" bestFit="1" customWidth="1"/>
    <col min="9741" max="9741" width="15.7109375" bestFit="1" customWidth="1"/>
    <col min="9985" max="9985" width="7.42578125" customWidth="1"/>
    <col min="9986" max="9986" width="55.85546875" customWidth="1"/>
    <col min="9987" max="9987" width="14.7109375" customWidth="1"/>
    <col min="9988" max="9989" width="19.7109375" customWidth="1"/>
    <col min="9990" max="9990" width="18" customWidth="1"/>
    <col min="9991" max="9991" width="0" hidden="1" customWidth="1"/>
    <col min="9992" max="9992" width="24" customWidth="1"/>
    <col min="9993" max="9993" width="17.7109375" customWidth="1"/>
    <col min="9994" max="9994" width="14" customWidth="1"/>
    <col min="9995" max="9995" width="56.5703125" customWidth="1"/>
    <col min="9996" max="9996" width="12.85546875" bestFit="1" customWidth="1"/>
    <col min="9997" max="9997" width="15.7109375" bestFit="1" customWidth="1"/>
    <col min="10241" max="10241" width="7.42578125" customWidth="1"/>
    <col min="10242" max="10242" width="55.85546875" customWidth="1"/>
    <col min="10243" max="10243" width="14.7109375" customWidth="1"/>
    <col min="10244" max="10245" width="19.7109375" customWidth="1"/>
    <col min="10246" max="10246" width="18" customWidth="1"/>
    <col min="10247" max="10247" width="0" hidden="1" customWidth="1"/>
    <col min="10248" max="10248" width="24" customWidth="1"/>
    <col min="10249" max="10249" width="17.7109375" customWidth="1"/>
    <col min="10250" max="10250" width="14" customWidth="1"/>
    <col min="10251" max="10251" width="56.5703125" customWidth="1"/>
    <col min="10252" max="10252" width="12.85546875" bestFit="1" customWidth="1"/>
    <col min="10253" max="10253" width="15.7109375" bestFit="1" customWidth="1"/>
    <col min="10497" max="10497" width="7.42578125" customWidth="1"/>
    <col min="10498" max="10498" width="55.85546875" customWidth="1"/>
    <col min="10499" max="10499" width="14.7109375" customWidth="1"/>
    <col min="10500" max="10501" width="19.7109375" customWidth="1"/>
    <col min="10502" max="10502" width="18" customWidth="1"/>
    <col min="10503" max="10503" width="0" hidden="1" customWidth="1"/>
    <col min="10504" max="10504" width="24" customWidth="1"/>
    <col min="10505" max="10505" width="17.7109375" customWidth="1"/>
    <col min="10506" max="10506" width="14" customWidth="1"/>
    <col min="10507" max="10507" width="56.5703125" customWidth="1"/>
    <col min="10508" max="10508" width="12.85546875" bestFit="1" customWidth="1"/>
    <col min="10509" max="10509" width="15.7109375" bestFit="1" customWidth="1"/>
    <col min="10753" max="10753" width="7.42578125" customWidth="1"/>
    <col min="10754" max="10754" width="55.85546875" customWidth="1"/>
    <col min="10755" max="10755" width="14.7109375" customWidth="1"/>
    <col min="10756" max="10757" width="19.7109375" customWidth="1"/>
    <col min="10758" max="10758" width="18" customWidth="1"/>
    <col min="10759" max="10759" width="0" hidden="1" customWidth="1"/>
    <col min="10760" max="10760" width="24" customWidth="1"/>
    <col min="10761" max="10761" width="17.7109375" customWidth="1"/>
    <col min="10762" max="10762" width="14" customWidth="1"/>
    <col min="10763" max="10763" width="56.5703125" customWidth="1"/>
    <col min="10764" max="10764" width="12.85546875" bestFit="1" customWidth="1"/>
    <col min="10765" max="10765" width="15.7109375" bestFit="1" customWidth="1"/>
    <col min="11009" max="11009" width="7.42578125" customWidth="1"/>
    <col min="11010" max="11010" width="55.85546875" customWidth="1"/>
    <col min="11011" max="11011" width="14.7109375" customWidth="1"/>
    <col min="11012" max="11013" width="19.7109375" customWidth="1"/>
    <col min="11014" max="11014" width="18" customWidth="1"/>
    <col min="11015" max="11015" width="0" hidden="1" customWidth="1"/>
    <col min="11016" max="11016" width="24" customWidth="1"/>
    <col min="11017" max="11017" width="17.7109375" customWidth="1"/>
    <col min="11018" max="11018" width="14" customWidth="1"/>
    <col min="11019" max="11019" width="56.5703125" customWidth="1"/>
    <col min="11020" max="11020" width="12.85546875" bestFit="1" customWidth="1"/>
    <col min="11021" max="11021" width="15.7109375" bestFit="1" customWidth="1"/>
    <col min="11265" max="11265" width="7.42578125" customWidth="1"/>
    <col min="11266" max="11266" width="55.85546875" customWidth="1"/>
    <col min="11267" max="11267" width="14.7109375" customWidth="1"/>
    <col min="11268" max="11269" width="19.7109375" customWidth="1"/>
    <col min="11270" max="11270" width="18" customWidth="1"/>
    <col min="11271" max="11271" width="0" hidden="1" customWidth="1"/>
    <col min="11272" max="11272" width="24" customWidth="1"/>
    <col min="11273" max="11273" width="17.7109375" customWidth="1"/>
    <col min="11274" max="11274" width="14" customWidth="1"/>
    <col min="11275" max="11275" width="56.5703125" customWidth="1"/>
    <col min="11276" max="11276" width="12.85546875" bestFit="1" customWidth="1"/>
    <col min="11277" max="11277" width="15.7109375" bestFit="1" customWidth="1"/>
    <col min="11521" max="11521" width="7.42578125" customWidth="1"/>
    <col min="11522" max="11522" width="55.85546875" customWidth="1"/>
    <col min="11523" max="11523" width="14.7109375" customWidth="1"/>
    <col min="11524" max="11525" width="19.7109375" customWidth="1"/>
    <col min="11526" max="11526" width="18" customWidth="1"/>
    <col min="11527" max="11527" width="0" hidden="1" customWidth="1"/>
    <col min="11528" max="11528" width="24" customWidth="1"/>
    <col min="11529" max="11529" width="17.7109375" customWidth="1"/>
    <col min="11530" max="11530" width="14" customWidth="1"/>
    <col min="11531" max="11531" width="56.5703125" customWidth="1"/>
    <col min="11532" max="11532" width="12.85546875" bestFit="1" customWidth="1"/>
    <col min="11533" max="11533" width="15.7109375" bestFit="1" customWidth="1"/>
    <col min="11777" max="11777" width="7.42578125" customWidth="1"/>
    <col min="11778" max="11778" width="55.85546875" customWidth="1"/>
    <col min="11779" max="11779" width="14.7109375" customWidth="1"/>
    <col min="11780" max="11781" width="19.7109375" customWidth="1"/>
    <col min="11782" max="11782" width="18" customWidth="1"/>
    <col min="11783" max="11783" width="0" hidden="1" customWidth="1"/>
    <col min="11784" max="11784" width="24" customWidth="1"/>
    <col min="11785" max="11785" width="17.7109375" customWidth="1"/>
    <col min="11786" max="11786" width="14" customWidth="1"/>
    <col min="11787" max="11787" width="56.5703125" customWidth="1"/>
    <col min="11788" max="11788" width="12.85546875" bestFit="1" customWidth="1"/>
    <col min="11789" max="11789" width="15.7109375" bestFit="1" customWidth="1"/>
    <col min="12033" max="12033" width="7.42578125" customWidth="1"/>
    <col min="12034" max="12034" width="55.85546875" customWidth="1"/>
    <col min="12035" max="12035" width="14.7109375" customWidth="1"/>
    <col min="12036" max="12037" width="19.7109375" customWidth="1"/>
    <col min="12038" max="12038" width="18" customWidth="1"/>
    <col min="12039" max="12039" width="0" hidden="1" customWidth="1"/>
    <col min="12040" max="12040" width="24" customWidth="1"/>
    <col min="12041" max="12041" width="17.7109375" customWidth="1"/>
    <col min="12042" max="12042" width="14" customWidth="1"/>
    <col min="12043" max="12043" width="56.5703125" customWidth="1"/>
    <col min="12044" max="12044" width="12.85546875" bestFit="1" customWidth="1"/>
    <col min="12045" max="12045" width="15.7109375" bestFit="1" customWidth="1"/>
    <col min="12289" max="12289" width="7.42578125" customWidth="1"/>
    <col min="12290" max="12290" width="55.85546875" customWidth="1"/>
    <col min="12291" max="12291" width="14.7109375" customWidth="1"/>
    <col min="12292" max="12293" width="19.7109375" customWidth="1"/>
    <col min="12294" max="12294" width="18" customWidth="1"/>
    <col min="12295" max="12295" width="0" hidden="1" customWidth="1"/>
    <col min="12296" max="12296" width="24" customWidth="1"/>
    <col min="12297" max="12297" width="17.7109375" customWidth="1"/>
    <col min="12298" max="12298" width="14" customWidth="1"/>
    <col min="12299" max="12299" width="56.5703125" customWidth="1"/>
    <col min="12300" max="12300" width="12.85546875" bestFit="1" customWidth="1"/>
    <col min="12301" max="12301" width="15.7109375" bestFit="1" customWidth="1"/>
    <col min="12545" max="12545" width="7.42578125" customWidth="1"/>
    <col min="12546" max="12546" width="55.85546875" customWidth="1"/>
    <col min="12547" max="12547" width="14.7109375" customWidth="1"/>
    <col min="12548" max="12549" width="19.7109375" customWidth="1"/>
    <col min="12550" max="12550" width="18" customWidth="1"/>
    <col min="12551" max="12551" width="0" hidden="1" customWidth="1"/>
    <col min="12552" max="12552" width="24" customWidth="1"/>
    <col min="12553" max="12553" width="17.7109375" customWidth="1"/>
    <col min="12554" max="12554" width="14" customWidth="1"/>
    <col min="12555" max="12555" width="56.5703125" customWidth="1"/>
    <col min="12556" max="12556" width="12.85546875" bestFit="1" customWidth="1"/>
    <col min="12557" max="12557" width="15.7109375" bestFit="1" customWidth="1"/>
    <col min="12801" max="12801" width="7.42578125" customWidth="1"/>
    <col min="12802" max="12802" width="55.85546875" customWidth="1"/>
    <col min="12803" max="12803" width="14.7109375" customWidth="1"/>
    <col min="12804" max="12805" width="19.7109375" customWidth="1"/>
    <col min="12806" max="12806" width="18" customWidth="1"/>
    <col min="12807" max="12807" width="0" hidden="1" customWidth="1"/>
    <col min="12808" max="12808" width="24" customWidth="1"/>
    <col min="12809" max="12809" width="17.7109375" customWidth="1"/>
    <col min="12810" max="12810" width="14" customWidth="1"/>
    <col min="12811" max="12811" width="56.5703125" customWidth="1"/>
    <col min="12812" max="12812" width="12.85546875" bestFit="1" customWidth="1"/>
    <col min="12813" max="12813" width="15.7109375" bestFit="1" customWidth="1"/>
    <col min="13057" max="13057" width="7.42578125" customWidth="1"/>
    <col min="13058" max="13058" width="55.85546875" customWidth="1"/>
    <col min="13059" max="13059" width="14.7109375" customWidth="1"/>
    <col min="13060" max="13061" width="19.7109375" customWidth="1"/>
    <col min="13062" max="13062" width="18" customWidth="1"/>
    <col min="13063" max="13063" width="0" hidden="1" customWidth="1"/>
    <col min="13064" max="13064" width="24" customWidth="1"/>
    <col min="13065" max="13065" width="17.7109375" customWidth="1"/>
    <col min="13066" max="13066" width="14" customWidth="1"/>
    <col min="13067" max="13067" width="56.5703125" customWidth="1"/>
    <col min="13068" max="13068" width="12.85546875" bestFit="1" customWidth="1"/>
    <col min="13069" max="13069" width="15.7109375" bestFit="1" customWidth="1"/>
    <col min="13313" max="13313" width="7.42578125" customWidth="1"/>
    <col min="13314" max="13314" width="55.85546875" customWidth="1"/>
    <col min="13315" max="13315" width="14.7109375" customWidth="1"/>
    <col min="13316" max="13317" width="19.7109375" customWidth="1"/>
    <col min="13318" max="13318" width="18" customWidth="1"/>
    <col min="13319" max="13319" width="0" hidden="1" customWidth="1"/>
    <col min="13320" max="13320" width="24" customWidth="1"/>
    <col min="13321" max="13321" width="17.7109375" customWidth="1"/>
    <col min="13322" max="13322" width="14" customWidth="1"/>
    <col min="13323" max="13323" width="56.5703125" customWidth="1"/>
    <col min="13324" max="13324" width="12.85546875" bestFit="1" customWidth="1"/>
    <col min="13325" max="13325" width="15.7109375" bestFit="1" customWidth="1"/>
    <col min="13569" max="13569" width="7.42578125" customWidth="1"/>
    <col min="13570" max="13570" width="55.85546875" customWidth="1"/>
    <col min="13571" max="13571" width="14.7109375" customWidth="1"/>
    <col min="13572" max="13573" width="19.7109375" customWidth="1"/>
    <col min="13574" max="13574" width="18" customWidth="1"/>
    <col min="13575" max="13575" width="0" hidden="1" customWidth="1"/>
    <col min="13576" max="13576" width="24" customWidth="1"/>
    <col min="13577" max="13577" width="17.7109375" customWidth="1"/>
    <col min="13578" max="13578" width="14" customWidth="1"/>
    <col min="13579" max="13579" width="56.5703125" customWidth="1"/>
    <col min="13580" max="13580" width="12.85546875" bestFit="1" customWidth="1"/>
    <col min="13581" max="13581" width="15.7109375" bestFit="1" customWidth="1"/>
    <col min="13825" max="13825" width="7.42578125" customWidth="1"/>
    <col min="13826" max="13826" width="55.85546875" customWidth="1"/>
    <col min="13827" max="13827" width="14.7109375" customWidth="1"/>
    <col min="13828" max="13829" width="19.7109375" customWidth="1"/>
    <col min="13830" max="13830" width="18" customWidth="1"/>
    <col min="13831" max="13831" width="0" hidden="1" customWidth="1"/>
    <col min="13832" max="13832" width="24" customWidth="1"/>
    <col min="13833" max="13833" width="17.7109375" customWidth="1"/>
    <col min="13834" max="13834" width="14" customWidth="1"/>
    <col min="13835" max="13835" width="56.5703125" customWidth="1"/>
    <col min="13836" max="13836" width="12.85546875" bestFit="1" customWidth="1"/>
    <col min="13837" max="13837" width="15.7109375" bestFit="1" customWidth="1"/>
    <col min="14081" max="14081" width="7.42578125" customWidth="1"/>
    <col min="14082" max="14082" width="55.85546875" customWidth="1"/>
    <col min="14083" max="14083" width="14.7109375" customWidth="1"/>
    <col min="14084" max="14085" width="19.7109375" customWidth="1"/>
    <col min="14086" max="14086" width="18" customWidth="1"/>
    <col min="14087" max="14087" width="0" hidden="1" customWidth="1"/>
    <col min="14088" max="14088" width="24" customWidth="1"/>
    <col min="14089" max="14089" width="17.7109375" customWidth="1"/>
    <col min="14090" max="14090" width="14" customWidth="1"/>
    <col min="14091" max="14091" width="56.5703125" customWidth="1"/>
    <col min="14092" max="14092" width="12.85546875" bestFit="1" customWidth="1"/>
    <col min="14093" max="14093" width="15.7109375" bestFit="1" customWidth="1"/>
    <col min="14337" max="14337" width="7.42578125" customWidth="1"/>
    <col min="14338" max="14338" width="55.85546875" customWidth="1"/>
    <col min="14339" max="14339" width="14.7109375" customWidth="1"/>
    <col min="14340" max="14341" width="19.7109375" customWidth="1"/>
    <col min="14342" max="14342" width="18" customWidth="1"/>
    <col min="14343" max="14343" width="0" hidden="1" customWidth="1"/>
    <col min="14344" max="14344" width="24" customWidth="1"/>
    <col min="14345" max="14345" width="17.7109375" customWidth="1"/>
    <col min="14346" max="14346" width="14" customWidth="1"/>
    <col min="14347" max="14347" width="56.5703125" customWidth="1"/>
    <col min="14348" max="14348" width="12.85546875" bestFit="1" customWidth="1"/>
    <col min="14349" max="14349" width="15.7109375" bestFit="1" customWidth="1"/>
    <col min="14593" max="14593" width="7.42578125" customWidth="1"/>
    <col min="14594" max="14594" width="55.85546875" customWidth="1"/>
    <col min="14595" max="14595" width="14.7109375" customWidth="1"/>
    <col min="14596" max="14597" width="19.7109375" customWidth="1"/>
    <col min="14598" max="14598" width="18" customWidth="1"/>
    <col min="14599" max="14599" width="0" hidden="1" customWidth="1"/>
    <col min="14600" max="14600" width="24" customWidth="1"/>
    <col min="14601" max="14601" width="17.7109375" customWidth="1"/>
    <col min="14602" max="14602" width="14" customWidth="1"/>
    <col min="14603" max="14603" width="56.5703125" customWidth="1"/>
    <col min="14604" max="14604" width="12.85546875" bestFit="1" customWidth="1"/>
    <col min="14605" max="14605" width="15.7109375" bestFit="1" customWidth="1"/>
    <col min="14849" max="14849" width="7.42578125" customWidth="1"/>
    <col min="14850" max="14850" width="55.85546875" customWidth="1"/>
    <col min="14851" max="14851" width="14.7109375" customWidth="1"/>
    <col min="14852" max="14853" width="19.7109375" customWidth="1"/>
    <col min="14854" max="14854" width="18" customWidth="1"/>
    <col min="14855" max="14855" width="0" hidden="1" customWidth="1"/>
    <col min="14856" max="14856" width="24" customWidth="1"/>
    <col min="14857" max="14857" width="17.7109375" customWidth="1"/>
    <col min="14858" max="14858" width="14" customWidth="1"/>
    <col min="14859" max="14859" width="56.5703125" customWidth="1"/>
    <col min="14860" max="14860" width="12.85546875" bestFit="1" customWidth="1"/>
    <col min="14861" max="14861" width="15.7109375" bestFit="1" customWidth="1"/>
    <col min="15105" max="15105" width="7.42578125" customWidth="1"/>
    <col min="15106" max="15106" width="55.85546875" customWidth="1"/>
    <col min="15107" max="15107" width="14.7109375" customWidth="1"/>
    <col min="15108" max="15109" width="19.7109375" customWidth="1"/>
    <col min="15110" max="15110" width="18" customWidth="1"/>
    <col min="15111" max="15111" width="0" hidden="1" customWidth="1"/>
    <col min="15112" max="15112" width="24" customWidth="1"/>
    <col min="15113" max="15113" width="17.7109375" customWidth="1"/>
    <col min="15114" max="15114" width="14" customWidth="1"/>
    <col min="15115" max="15115" width="56.5703125" customWidth="1"/>
    <col min="15116" max="15116" width="12.85546875" bestFit="1" customWidth="1"/>
    <col min="15117" max="15117" width="15.7109375" bestFit="1" customWidth="1"/>
    <col min="15361" max="15361" width="7.42578125" customWidth="1"/>
    <col min="15362" max="15362" width="55.85546875" customWidth="1"/>
    <col min="15363" max="15363" width="14.7109375" customWidth="1"/>
    <col min="15364" max="15365" width="19.7109375" customWidth="1"/>
    <col min="15366" max="15366" width="18" customWidth="1"/>
    <col min="15367" max="15367" width="0" hidden="1" customWidth="1"/>
    <col min="15368" max="15368" width="24" customWidth="1"/>
    <col min="15369" max="15369" width="17.7109375" customWidth="1"/>
    <col min="15370" max="15370" width="14" customWidth="1"/>
    <col min="15371" max="15371" width="56.5703125" customWidth="1"/>
    <col min="15372" max="15372" width="12.85546875" bestFit="1" customWidth="1"/>
    <col min="15373" max="15373" width="15.7109375" bestFit="1" customWidth="1"/>
    <col min="15617" max="15617" width="7.42578125" customWidth="1"/>
    <col min="15618" max="15618" width="55.85546875" customWidth="1"/>
    <col min="15619" max="15619" width="14.7109375" customWidth="1"/>
    <col min="15620" max="15621" width="19.7109375" customWidth="1"/>
    <col min="15622" max="15622" width="18" customWidth="1"/>
    <col min="15623" max="15623" width="0" hidden="1" customWidth="1"/>
    <col min="15624" max="15624" width="24" customWidth="1"/>
    <col min="15625" max="15625" width="17.7109375" customWidth="1"/>
    <col min="15626" max="15626" width="14" customWidth="1"/>
    <col min="15627" max="15627" width="56.5703125" customWidth="1"/>
    <col min="15628" max="15628" width="12.85546875" bestFit="1" customWidth="1"/>
    <col min="15629" max="15629" width="15.7109375" bestFit="1" customWidth="1"/>
    <col min="15873" max="15873" width="7.42578125" customWidth="1"/>
    <col min="15874" max="15874" width="55.85546875" customWidth="1"/>
    <col min="15875" max="15875" width="14.7109375" customWidth="1"/>
    <col min="15876" max="15877" width="19.7109375" customWidth="1"/>
    <col min="15878" max="15878" width="18" customWidth="1"/>
    <col min="15879" max="15879" width="0" hidden="1" customWidth="1"/>
    <col min="15880" max="15880" width="24" customWidth="1"/>
    <col min="15881" max="15881" width="17.7109375" customWidth="1"/>
    <col min="15882" max="15882" width="14" customWidth="1"/>
    <col min="15883" max="15883" width="56.5703125" customWidth="1"/>
    <col min="15884" max="15884" width="12.85546875" bestFit="1" customWidth="1"/>
    <col min="15885" max="15885" width="15.7109375" bestFit="1" customWidth="1"/>
    <col min="16129" max="16129" width="7.42578125" customWidth="1"/>
    <col min="16130" max="16130" width="55.85546875" customWidth="1"/>
    <col min="16131" max="16131" width="14.7109375" customWidth="1"/>
    <col min="16132" max="16133" width="19.7109375" customWidth="1"/>
    <col min="16134" max="16134" width="18" customWidth="1"/>
    <col min="16135" max="16135" width="0" hidden="1" customWidth="1"/>
    <col min="16136" max="16136" width="24" customWidth="1"/>
    <col min="16137" max="16137" width="17.7109375" customWidth="1"/>
    <col min="16138" max="16138" width="14" customWidth="1"/>
    <col min="16139" max="16139" width="56.5703125" customWidth="1"/>
    <col min="16140" max="16140" width="12.85546875" bestFit="1" customWidth="1"/>
    <col min="16141" max="16141" width="15.7109375" bestFit="1" customWidth="1"/>
  </cols>
  <sheetData>
    <row r="1" spans="1:13" ht="15.75" hidden="1" customHeight="1" x14ac:dyDescent="0.25"/>
    <row r="2" spans="1:13" ht="15.75" hidden="1" customHeight="1" x14ac:dyDescent="0.25"/>
    <row r="3" spans="1:13" s="8" customFormat="1" ht="48" customHeight="1" x14ac:dyDescent="0.3">
      <c r="A3" s="7" t="s">
        <v>0</v>
      </c>
      <c r="B3" s="7"/>
      <c r="C3" s="7"/>
      <c r="D3" s="7"/>
      <c r="E3" s="7"/>
      <c r="F3" s="7"/>
      <c r="G3" s="7"/>
      <c r="H3" s="7"/>
      <c r="K3" s="9"/>
    </row>
    <row r="4" spans="1:13" s="8" customFormat="1" ht="18.75" x14ac:dyDescent="0.3">
      <c r="A4" s="10"/>
      <c r="B4" s="10"/>
      <c r="C4" s="10"/>
      <c r="D4" s="10"/>
      <c r="E4" s="10"/>
      <c r="F4" s="10"/>
      <c r="G4" s="11"/>
      <c r="H4" s="10"/>
      <c r="K4" s="9"/>
    </row>
    <row r="5" spans="1:13" s="8" customFormat="1" ht="18.75" x14ac:dyDescent="0.3">
      <c r="A5" s="12" t="s">
        <v>1</v>
      </c>
      <c r="B5" s="13"/>
      <c r="C5" s="14"/>
      <c r="D5" s="15"/>
      <c r="E5" s="15"/>
      <c r="F5" s="15"/>
      <c r="G5" s="16"/>
      <c r="H5" s="15"/>
      <c r="K5" s="9"/>
    </row>
    <row r="6" spans="1:13" s="8" customFormat="1" ht="18.75" x14ac:dyDescent="0.3">
      <c r="A6" s="17" t="s">
        <v>2</v>
      </c>
      <c r="B6" s="15"/>
      <c r="C6" s="14"/>
      <c r="D6" s="15"/>
      <c r="E6" s="15"/>
      <c r="F6" s="15"/>
      <c r="G6" s="16"/>
      <c r="H6" s="15"/>
      <c r="K6" s="9"/>
    </row>
    <row r="7" spans="1:13" s="8" customFormat="1" ht="18.75" x14ac:dyDescent="0.3">
      <c r="A7" s="17" t="s">
        <v>3</v>
      </c>
      <c r="B7" s="15"/>
      <c r="C7" s="14"/>
      <c r="D7" s="15"/>
      <c r="E7" s="15"/>
      <c r="F7" s="15"/>
      <c r="G7" s="16"/>
      <c r="H7" s="15"/>
      <c r="K7" s="9"/>
    </row>
    <row r="8" spans="1:13" s="8" customFormat="1" ht="18.75" x14ac:dyDescent="0.3">
      <c r="A8" s="17" t="s">
        <v>4</v>
      </c>
      <c r="B8" s="15"/>
      <c r="C8" s="14"/>
      <c r="D8" s="15"/>
      <c r="E8" s="15"/>
      <c r="F8" s="15"/>
      <c r="G8" s="16"/>
      <c r="H8" s="15"/>
      <c r="K8" s="9"/>
    </row>
    <row r="9" spans="1:13" s="8" customFormat="1" ht="18.75" customHeight="1" x14ac:dyDescent="0.3">
      <c r="A9" s="18" t="s">
        <v>5</v>
      </c>
      <c r="B9" s="19"/>
      <c r="C9" s="19"/>
      <c r="D9" s="19"/>
      <c r="E9" s="19"/>
      <c r="F9" s="19"/>
      <c r="G9" s="19"/>
      <c r="H9" s="19"/>
      <c r="K9" s="9"/>
    </row>
    <row r="10" spans="1:13" ht="18.75" x14ac:dyDescent="0.3">
      <c r="A10" s="17" t="s">
        <v>6</v>
      </c>
      <c r="B10" s="15"/>
      <c r="C10" s="15"/>
      <c r="D10" s="15"/>
      <c r="E10" s="15"/>
      <c r="F10" s="15"/>
      <c r="G10" s="16"/>
      <c r="H10" s="15"/>
    </row>
    <row r="11" spans="1:13" x14ac:dyDescent="0.25">
      <c r="E11" s="20"/>
    </row>
    <row r="12" spans="1:13" s="29" customFormat="1" ht="58.5" customHeight="1" x14ac:dyDescent="0.25">
      <c r="A12" s="21" t="s">
        <v>7</v>
      </c>
      <c r="B12" s="22" t="s">
        <v>8</v>
      </c>
      <c r="C12" s="22" t="s">
        <v>9</v>
      </c>
      <c r="D12" s="23" t="s">
        <v>10</v>
      </c>
      <c r="E12" s="24"/>
      <c r="F12" s="25"/>
      <c r="G12" s="26" t="s">
        <v>11</v>
      </c>
      <c r="H12" s="27" t="s">
        <v>12</v>
      </c>
      <c r="I12" s="28" t="s">
        <v>13</v>
      </c>
      <c r="J12" s="28"/>
      <c r="K12" s="27" t="s">
        <v>14</v>
      </c>
    </row>
    <row r="13" spans="1:13" s="29" customFormat="1" ht="33.75" customHeight="1" x14ac:dyDescent="0.25">
      <c r="A13" s="30"/>
      <c r="B13" s="31"/>
      <c r="C13" s="31"/>
      <c r="D13" s="32" t="s">
        <v>15</v>
      </c>
      <c r="E13" s="32" t="s">
        <v>16</v>
      </c>
      <c r="F13" s="33" t="s">
        <v>17</v>
      </c>
      <c r="G13" s="34"/>
      <c r="H13" s="35"/>
      <c r="I13" s="36" t="s">
        <v>18</v>
      </c>
      <c r="J13" s="36" t="s">
        <v>19</v>
      </c>
      <c r="K13" s="35"/>
    </row>
    <row r="14" spans="1:13" ht="31.5" x14ac:dyDescent="0.25">
      <c r="A14" s="37" t="s">
        <v>20</v>
      </c>
      <c r="B14" s="38" t="s">
        <v>21</v>
      </c>
      <c r="C14" s="39" t="s">
        <v>22</v>
      </c>
      <c r="D14" s="40">
        <f>D15+D21+D25+D29+D26</f>
        <v>1453073.0782335061</v>
      </c>
      <c r="E14" s="40">
        <f>E15+E21+E25+E29+E26</f>
        <v>1877410.4823935004</v>
      </c>
      <c r="F14" s="40">
        <f>F15+F21+F25+F29+F26</f>
        <v>1690741.7803135035</v>
      </c>
      <c r="G14" s="41">
        <f>G15+G21+G25+G29+G26</f>
        <v>1909738.623883191</v>
      </c>
      <c r="H14" s="40">
        <f>H15+H21+H25+H29+H26</f>
        <v>2146667.7842048719</v>
      </c>
      <c r="I14" s="42">
        <f>H14-F14</f>
        <v>455926.0038913684</v>
      </c>
      <c r="J14" s="43">
        <f>H14/F14*100-100</f>
        <v>26.966034033111129</v>
      </c>
      <c r="K14" s="44"/>
    </row>
    <row r="15" spans="1:13" x14ac:dyDescent="0.25">
      <c r="A15" s="45">
        <v>1</v>
      </c>
      <c r="B15" s="46" t="s">
        <v>23</v>
      </c>
      <c r="C15" s="47" t="s">
        <v>24</v>
      </c>
      <c r="D15" s="48">
        <f>SUM(D16:D20)</f>
        <v>330504.47952099616</v>
      </c>
      <c r="E15" s="48">
        <f>SUM(E16:E20)</f>
        <v>330504.47952099616</v>
      </c>
      <c r="F15" s="48">
        <f>SUM(F16:F20)</f>
        <v>330504.47952099616</v>
      </c>
      <c r="G15" s="49">
        <f>SUM(G16:G20)</f>
        <v>419325.58683522104</v>
      </c>
      <c r="H15" s="48">
        <f>SUM(H16:H20)</f>
        <v>428920.91613836493</v>
      </c>
      <c r="I15" s="50">
        <f t="shared" ref="I15:I78" si="0">H15-F15</f>
        <v>98416.436617368774</v>
      </c>
      <c r="J15" s="51">
        <f t="shared" ref="J15:J78" si="1">H15/F15*100-100</f>
        <v>29.777640762995048</v>
      </c>
      <c r="K15" s="52"/>
    </row>
    <row r="16" spans="1:13" s="63" customFormat="1" x14ac:dyDescent="0.25">
      <c r="A16" s="53" t="s">
        <v>25</v>
      </c>
      <c r="B16" s="54" t="s">
        <v>26</v>
      </c>
      <c r="C16" s="55" t="s">
        <v>24</v>
      </c>
      <c r="D16" s="56">
        <v>60858.865439343361</v>
      </c>
      <c r="E16" s="56">
        <v>60858.865439343361</v>
      </c>
      <c r="F16" s="56">
        <f>D16/2+E16/2</f>
        <v>60858.865439343361</v>
      </c>
      <c r="G16" s="57">
        <v>200066.44418158301</v>
      </c>
      <c r="H16" s="56">
        <v>194064.4508561354</v>
      </c>
      <c r="I16" s="58">
        <f>H16-F16</f>
        <v>133205.58541679205</v>
      </c>
      <c r="J16" s="59">
        <f t="shared" si="1"/>
        <v>218.87622198536548</v>
      </c>
      <c r="K16" s="60" t="s">
        <v>27</v>
      </c>
      <c r="L16" s="61"/>
      <c r="M16" s="62"/>
    </row>
    <row r="17" spans="1:13" s="63" customFormat="1" x14ac:dyDescent="0.25">
      <c r="A17" s="53" t="s">
        <v>28</v>
      </c>
      <c r="B17" s="54" t="s">
        <v>29</v>
      </c>
      <c r="C17" s="55" t="s">
        <v>24</v>
      </c>
      <c r="D17" s="56">
        <v>0</v>
      </c>
      <c r="E17" s="56"/>
      <c r="F17" s="56">
        <f t="shared" ref="F17:F23" si="2">D17/2+E17/2</f>
        <v>0</v>
      </c>
      <c r="G17" s="57">
        <v>0</v>
      </c>
      <c r="H17" s="56"/>
      <c r="I17" s="58"/>
      <c r="J17" s="59"/>
      <c r="K17" s="64"/>
      <c r="L17" s="61"/>
    </row>
    <row r="18" spans="1:13" s="63" customFormat="1" x14ac:dyDescent="0.25">
      <c r="A18" s="53" t="s">
        <v>28</v>
      </c>
      <c r="B18" s="54" t="s">
        <v>30</v>
      </c>
      <c r="C18" s="55" t="s">
        <v>24</v>
      </c>
      <c r="D18" s="56">
        <v>31859.943095546336</v>
      </c>
      <c r="E18" s="56">
        <v>31859.943095546336</v>
      </c>
      <c r="F18" s="56">
        <f t="shared" si="2"/>
        <v>31859.943095546336</v>
      </c>
      <c r="G18" s="57">
        <v>39458.562725999996</v>
      </c>
      <c r="H18" s="56">
        <f>'[1] Расшифровка'!N1188/1000</f>
        <v>43323.812619999997</v>
      </c>
      <c r="I18" s="58">
        <f>H18-F18</f>
        <v>11463.869524453661</v>
      </c>
      <c r="J18" s="59">
        <f t="shared" si="1"/>
        <v>35.982077840108218</v>
      </c>
      <c r="K18" s="60" t="s">
        <v>31</v>
      </c>
      <c r="L18" s="61"/>
    </row>
    <row r="19" spans="1:13" s="63" customFormat="1" x14ac:dyDescent="0.25">
      <c r="A19" s="53" t="s">
        <v>32</v>
      </c>
      <c r="B19" s="54" t="s">
        <v>33</v>
      </c>
      <c r="C19" s="55" t="s">
        <v>24</v>
      </c>
      <c r="D19" s="56">
        <v>0</v>
      </c>
      <c r="E19" s="56"/>
      <c r="F19" s="56">
        <f t="shared" si="2"/>
        <v>0</v>
      </c>
      <c r="G19" s="57">
        <v>0</v>
      </c>
      <c r="H19" s="56"/>
      <c r="I19" s="58"/>
      <c r="J19" s="59"/>
      <c r="K19" s="60"/>
      <c r="L19" s="61"/>
    </row>
    <row r="20" spans="1:13" s="63" customFormat="1" x14ac:dyDescent="0.25">
      <c r="A20" s="53" t="s">
        <v>34</v>
      </c>
      <c r="B20" s="54" t="s">
        <v>35</v>
      </c>
      <c r="C20" s="55" t="s">
        <v>24</v>
      </c>
      <c r="D20" s="56">
        <v>237785.67098610647</v>
      </c>
      <c r="E20" s="56">
        <v>237785.67098610647</v>
      </c>
      <c r="F20" s="56">
        <f t="shared" si="2"/>
        <v>237785.67098610647</v>
      </c>
      <c r="G20" s="57">
        <v>179800.579927638</v>
      </c>
      <c r="H20" s="56">
        <f>'[1]1.5 Энергия'!G15</f>
        <v>191532.65266222952</v>
      </c>
      <c r="I20" s="58">
        <f t="shared" si="0"/>
        <v>-46253.018323876953</v>
      </c>
      <c r="J20" s="59">
        <f t="shared" si="1"/>
        <v>-19.451558259193618</v>
      </c>
      <c r="K20" s="60" t="s">
        <v>36</v>
      </c>
      <c r="L20" s="61"/>
      <c r="M20" s="65"/>
    </row>
    <row r="21" spans="1:13" x14ac:dyDescent="0.25">
      <c r="A21" s="45">
        <v>2</v>
      </c>
      <c r="B21" s="46" t="s">
        <v>37</v>
      </c>
      <c r="C21" s="47" t="s">
        <v>24</v>
      </c>
      <c r="D21" s="48">
        <f>SUM(D22:D23)</f>
        <v>358410.14834000566</v>
      </c>
      <c r="E21" s="48">
        <f>SUM(E22:E23)</f>
        <v>676343.44</v>
      </c>
      <c r="F21" s="48">
        <f>SUM(F22:F23)</f>
        <v>517376.7941700028</v>
      </c>
      <c r="G21" s="49">
        <f>SUM(G22:G23)</f>
        <v>676343.44</v>
      </c>
      <c r="H21" s="48">
        <f>SUM(H22:H23)</f>
        <v>847709.15651720006</v>
      </c>
      <c r="I21" s="50">
        <f t="shared" si="0"/>
        <v>330332.36234719725</v>
      </c>
      <c r="J21" s="51">
        <f t="shared" si="1"/>
        <v>63.84754130249118</v>
      </c>
      <c r="K21" s="52" t="s">
        <v>38</v>
      </c>
      <c r="L21" s="61"/>
    </row>
    <row r="22" spans="1:13" x14ac:dyDescent="0.25">
      <c r="A22" s="66" t="s">
        <v>39</v>
      </c>
      <c r="B22" s="67" t="s">
        <v>40</v>
      </c>
      <c r="C22" s="68" t="s">
        <v>24</v>
      </c>
      <c r="D22" s="56">
        <v>330179.77737448702</v>
      </c>
      <c r="E22" s="56">
        <v>623070.88</v>
      </c>
      <c r="F22" s="56">
        <f t="shared" si="2"/>
        <v>476625.32868724351</v>
      </c>
      <c r="G22" s="57">
        <v>623070.88</v>
      </c>
      <c r="H22" s="56">
        <f>'[1]2_ЗП_соцналог_ОСМС'!J7</f>
        <v>724655.78500000003</v>
      </c>
      <c r="I22" s="58">
        <f t="shared" si="0"/>
        <v>248030.45631275652</v>
      </c>
      <c r="J22" s="59">
        <f t="shared" si="1"/>
        <v>52.038874433278693</v>
      </c>
      <c r="K22" s="60" t="s">
        <v>41</v>
      </c>
      <c r="L22" s="61"/>
      <c r="M22" s="69"/>
    </row>
    <row r="23" spans="1:13" x14ac:dyDescent="0.25">
      <c r="A23" s="66" t="s">
        <v>42</v>
      </c>
      <c r="B23" s="67" t="s">
        <v>43</v>
      </c>
      <c r="C23" s="68" t="s">
        <v>24</v>
      </c>
      <c r="D23" s="56">
        <v>28230.370965518639</v>
      </c>
      <c r="E23" s="56">
        <v>53272.56</v>
      </c>
      <c r="F23" s="56">
        <f t="shared" si="2"/>
        <v>40751.465482759319</v>
      </c>
      <c r="G23" s="57">
        <v>53272.56</v>
      </c>
      <c r="H23" s="56">
        <f>'[1]2_ЗП_соцналог_ОСМС'!J8</f>
        <v>123053.37151719999</v>
      </c>
      <c r="I23" s="58">
        <f t="shared" si="0"/>
        <v>82301.906034440675</v>
      </c>
      <c r="J23" s="59">
        <f t="shared" si="1"/>
        <v>201.96060450699633</v>
      </c>
      <c r="K23" s="60" t="s">
        <v>44</v>
      </c>
      <c r="L23" s="61"/>
    </row>
    <row r="24" spans="1:13" x14ac:dyDescent="0.25">
      <c r="A24" s="66" t="s">
        <v>45</v>
      </c>
      <c r="B24" s="67" t="s">
        <v>46</v>
      </c>
      <c r="C24" s="68"/>
      <c r="D24" s="56"/>
      <c r="E24" s="56"/>
      <c r="F24" s="56"/>
      <c r="G24" s="57"/>
      <c r="H24" s="56"/>
      <c r="I24" s="58"/>
      <c r="J24" s="59"/>
      <c r="K24" s="60"/>
      <c r="L24" s="61"/>
    </row>
    <row r="25" spans="1:13" x14ac:dyDescent="0.25">
      <c r="A25" s="45">
        <v>3</v>
      </c>
      <c r="B25" s="46" t="s">
        <v>47</v>
      </c>
      <c r="C25" s="70" t="s">
        <v>24</v>
      </c>
      <c r="D25" s="48">
        <v>118328.49</v>
      </c>
      <c r="E25" s="48">
        <v>169328.49</v>
      </c>
      <c r="F25" s="48">
        <v>169328.49</v>
      </c>
      <c r="G25" s="49">
        <v>169329.49</v>
      </c>
      <c r="H25" s="48">
        <f>('[1]3_Амортизация'!I1432+'[1]3_Амортизация'!I188)/1000</f>
        <v>178717.76287000001</v>
      </c>
      <c r="I25" s="50">
        <f t="shared" si="0"/>
        <v>9389.2728700000152</v>
      </c>
      <c r="J25" s="51">
        <f t="shared" si="1"/>
        <v>5.545004783306112</v>
      </c>
      <c r="K25" s="52" t="s">
        <v>48</v>
      </c>
      <c r="L25" s="61"/>
    </row>
    <row r="26" spans="1:13" ht="31.5" x14ac:dyDescent="0.25">
      <c r="A26" s="45">
        <v>4</v>
      </c>
      <c r="B26" s="46" t="s">
        <v>49</v>
      </c>
      <c r="C26" s="70"/>
      <c r="D26" s="48">
        <f>D27</f>
        <v>305277.59999999998</v>
      </c>
      <c r="E26" s="48">
        <f>E27</f>
        <v>305277.59999999998</v>
      </c>
      <c r="F26" s="48">
        <f>F27</f>
        <v>305277.59999999998</v>
      </c>
      <c r="G26" s="49">
        <f>G27</f>
        <v>305277.59999999998</v>
      </c>
      <c r="H26" s="48">
        <f>H27</f>
        <v>312383.47995000001</v>
      </c>
      <c r="I26" s="50">
        <f t="shared" si="0"/>
        <v>7105.8799500000314</v>
      </c>
      <c r="J26" s="51">
        <f t="shared" si="1"/>
        <v>2.3276781362274903</v>
      </c>
      <c r="K26" s="71" t="s">
        <v>50</v>
      </c>
      <c r="L26" s="61"/>
    </row>
    <row r="27" spans="1:13" s="63" customFormat="1" ht="31.5" x14ac:dyDescent="0.25">
      <c r="A27" s="53" t="s">
        <v>51</v>
      </c>
      <c r="B27" s="54" t="s">
        <v>52</v>
      </c>
      <c r="C27" s="55" t="s">
        <v>24</v>
      </c>
      <c r="D27" s="72">
        <v>305277.59999999998</v>
      </c>
      <c r="E27" s="72">
        <v>305277.59999999998</v>
      </c>
      <c r="F27" s="56">
        <f>D27/2+E27/2</f>
        <v>305277.59999999998</v>
      </c>
      <c r="G27" s="57">
        <v>305277.59999999998</v>
      </c>
      <c r="H27" s="56">
        <f>312383479.95/1000</f>
        <v>312383.47995000001</v>
      </c>
      <c r="I27" s="58">
        <f t="shared" si="0"/>
        <v>7105.8799500000314</v>
      </c>
      <c r="J27" s="59">
        <f t="shared" si="1"/>
        <v>2.3276781362274903</v>
      </c>
      <c r="K27" s="73"/>
      <c r="L27" s="61"/>
      <c r="M27" s="62"/>
    </row>
    <row r="28" spans="1:13" x14ac:dyDescent="0.25">
      <c r="A28" s="66"/>
      <c r="B28" s="67"/>
      <c r="C28" s="74"/>
      <c r="D28" s="72"/>
      <c r="E28" s="72"/>
      <c r="F28" s="72"/>
      <c r="G28" s="57"/>
      <c r="H28" s="72"/>
      <c r="I28" s="58">
        <f t="shared" si="0"/>
        <v>0</v>
      </c>
      <c r="J28" s="59"/>
      <c r="K28" s="64"/>
      <c r="L28" s="61"/>
    </row>
    <row r="29" spans="1:13" x14ac:dyDescent="0.25">
      <c r="A29" s="45" t="s">
        <v>53</v>
      </c>
      <c r="B29" s="46" t="s">
        <v>54</v>
      </c>
      <c r="C29" s="70" t="s">
        <v>24</v>
      </c>
      <c r="D29" s="48">
        <f>SUM(D30:D35)</f>
        <v>340552.36037250445</v>
      </c>
      <c r="E29" s="48">
        <f>SUM(E30:E35)</f>
        <v>395956.47287250438</v>
      </c>
      <c r="F29" s="48">
        <f>SUM(F30:F35)</f>
        <v>368254.41662250442</v>
      </c>
      <c r="G29" s="49">
        <f>SUM(G30:G35)</f>
        <v>339462.50704797002</v>
      </c>
      <c r="H29" s="48">
        <f>SUM(H30:H39)</f>
        <v>378936.46872930671</v>
      </c>
      <c r="I29" s="50">
        <f t="shared" si="0"/>
        <v>10682.052106802294</v>
      </c>
      <c r="J29" s="51">
        <f t="shared" si="1"/>
        <v>2.9007261351470532</v>
      </c>
      <c r="K29" s="52" t="s">
        <v>55</v>
      </c>
      <c r="L29" s="61"/>
      <c r="M29" s="69"/>
    </row>
    <row r="30" spans="1:13" s="63" customFormat="1" x14ac:dyDescent="0.25">
      <c r="A30" s="53" t="s">
        <v>56</v>
      </c>
      <c r="B30" s="75" t="s">
        <v>57</v>
      </c>
      <c r="C30" s="55" t="s">
        <v>24</v>
      </c>
      <c r="D30" s="56">
        <v>0</v>
      </c>
      <c r="E30" s="56">
        <v>0</v>
      </c>
      <c r="F30" s="56">
        <f t="shared" ref="F30:F39" si="3">D30/2+E30/2</f>
        <v>0</v>
      </c>
      <c r="G30" s="57">
        <v>0</v>
      </c>
      <c r="H30" s="56"/>
      <c r="I30" s="58">
        <f t="shared" si="0"/>
        <v>0</v>
      </c>
      <c r="J30" s="59"/>
      <c r="K30" s="73"/>
      <c r="L30" s="61"/>
    </row>
    <row r="31" spans="1:13" s="63" customFormat="1" ht="31.5" x14ac:dyDescent="0.25">
      <c r="A31" s="53" t="s">
        <v>58</v>
      </c>
      <c r="B31" s="75" t="s">
        <v>59</v>
      </c>
      <c r="C31" s="55" t="s">
        <v>24</v>
      </c>
      <c r="D31" s="56">
        <v>5503.6691760959993</v>
      </c>
      <c r="E31" s="56">
        <v>5503.6691760959993</v>
      </c>
      <c r="F31" s="56">
        <f t="shared" si="3"/>
        <v>5503.6691760959993</v>
      </c>
      <c r="G31" s="57">
        <v>4533.1150306199997</v>
      </c>
      <c r="H31" s="56">
        <f>'[1] Расшифровка'!N293/1000</f>
        <v>4533.1150306199997</v>
      </c>
      <c r="I31" s="58">
        <f t="shared" si="0"/>
        <v>-970.55414547599958</v>
      </c>
      <c r="J31" s="59">
        <f t="shared" si="1"/>
        <v>-17.634674512984759</v>
      </c>
      <c r="K31" s="76" t="s">
        <v>60</v>
      </c>
      <c r="L31" s="61"/>
    </row>
    <row r="32" spans="1:13" s="63" customFormat="1" ht="31.5" x14ac:dyDescent="0.25">
      <c r="A32" s="53" t="s">
        <v>61</v>
      </c>
      <c r="B32" s="75" t="s">
        <v>62</v>
      </c>
      <c r="C32" s="55" t="s">
        <v>24</v>
      </c>
      <c r="D32" s="56">
        <v>5395.4087427047816</v>
      </c>
      <c r="E32" s="56">
        <v>5395.4087427047816</v>
      </c>
      <c r="F32" s="56">
        <f t="shared" si="3"/>
        <v>5395.4087427047816</v>
      </c>
      <c r="G32" s="57">
        <v>15124.010656347999</v>
      </c>
      <c r="H32" s="56">
        <f>'[1] Расшифровка'!N52/1000</f>
        <v>25099.099821576001</v>
      </c>
      <c r="I32" s="58">
        <f t="shared" si="0"/>
        <v>19703.691078871219</v>
      </c>
      <c r="J32" s="59">
        <f t="shared" si="1"/>
        <v>365.19366777378809</v>
      </c>
      <c r="K32" s="60" t="s">
        <v>63</v>
      </c>
      <c r="L32" s="61"/>
    </row>
    <row r="33" spans="1:14" s="63" customFormat="1" ht="31.5" x14ac:dyDescent="0.25">
      <c r="A33" s="53" t="s">
        <v>64</v>
      </c>
      <c r="B33" s="75" t="s">
        <v>65</v>
      </c>
      <c r="C33" s="55" t="s">
        <v>24</v>
      </c>
      <c r="D33" s="56">
        <v>55588.525457703639</v>
      </c>
      <c r="E33" s="56">
        <v>55588.525457703639</v>
      </c>
      <c r="F33" s="56">
        <f t="shared" si="3"/>
        <v>55588.525457703639</v>
      </c>
      <c r="G33" s="57">
        <v>16605.41237564</v>
      </c>
      <c r="H33" s="56">
        <f>'[1] Расшифровка'!N364/1000</f>
        <v>18575.066708440001</v>
      </c>
      <c r="I33" s="58">
        <f t="shared" si="0"/>
        <v>-37013.458749263635</v>
      </c>
      <c r="J33" s="59">
        <f t="shared" si="1"/>
        <v>-66.584710503656993</v>
      </c>
      <c r="K33" s="76" t="s">
        <v>66</v>
      </c>
      <c r="L33" s="61"/>
    </row>
    <row r="34" spans="1:14" s="63" customFormat="1" ht="31.5" x14ac:dyDescent="0.25">
      <c r="A34" s="53" t="s">
        <v>67</v>
      </c>
      <c r="B34" s="75" t="s">
        <v>68</v>
      </c>
      <c r="C34" s="55" t="s">
        <v>24</v>
      </c>
      <c r="D34" s="56">
        <v>790.64949600000011</v>
      </c>
      <c r="E34" s="56">
        <v>790.64949600000011</v>
      </c>
      <c r="F34" s="56">
        <f t="shared" si="3"/>
        <v>790.64949600000011</v>
      </c>
      <c r="G34" s="57">
        <v>2897.1318309120002</v>
      </c>
      <c r="H34" s="56">
        <f>'[1] Расшифровка'!N388/1000</f>
        <v>3129.871058705</v>
      </c>
      <c r="I34" s="58">
        <f>H34-F34</f>
        <v>2339.221562705</v>
      </c>
      <c r="J34" s="59">
        <f t="shared" si="1"/>
        <v>295.86075429623742</v>
      </c>
      <c r="K34" s="60" t="s">
        <v>69</v>
      </c>
      <c r="L34" s="61"/>
    </row>
    <row r="35" spans="1:14" s="63" customFormat="1" ht="31.5" x14ac:dyDescent="0.25">
      <c r="A35" s="53" t="s">
        <v>70</v>
      </c>
      <c r="B35" s="75" t="s">
        <v>71</v>
      </c>
      <c r="C35" s="55" t="s">
        <v>24</v>
      </c>
      <c r="D35" s="56">
        <v>273274.10750000004</v>
      </c>
      <c r="E35" s="56">
        <v>328678.21999999997</v>
      </c>
      <c r="F35" s="56">
        <f t="shared" si="3"/>
        <v>300976.16375000001</v>
      </c>
      <c r="G35" s="57">
        <v>300302.83715445001</v>
      </c>
      <c r="H35" s="56">
        <f>H83*[1]ПОКУПКА!J18</f>
        <v>327599.31610996573</v>
      </c>
      <c r="I35" s="58">
        <f t="shared" si="0"/>
        <v>26623.152359965723</v>
      </c>
      <c r="J35" s="59">
        <f t="shared" si="1"/>
        <v>8.8456016012217162</v>
      </c>
      <c r="K35" s="60" t="s">
        <v>72</v>
      </c>
      <c r="L35" s="61"/>
      <c r="M35" s="62"/>
      <c r="N35" s="62"/>
    </row>
    <row r="36" spans="1:14" s="63" customFormat="1" hidden="1" x14ac:dyDescent="0.25">
      <c r="A36" s="53" t="s">
        <v>73</v>
      </c>
      <c r="B36" s="75" t="s">
        <v>74</v>
      </c>
      <c r="C36" s="55" t="s">
        <v>24</v>
      </c>
      <c r="D36" s="56"/>
      <c r="E36" s="56"/>
      <c r="F36" s="56">
        <f t="shared" si="3"/>
        <v>0</v>
      </c>
      <c r="G36" s="57">
        <v>0</v>
      </c>
      <c r="H36" s="56"/>
      <c r="I36" s="77"/>
      <c r="J36" s="78"/>
      <c r="K36" s="79"/>
      <c r="L36" s="61"/>
    </row>
    <row r="37" spans="1:14" s="63" customFormat="1" hidden="1" x14ac:dyDescent="0.25">
      <c r="A37" s="53" t="s">
        <v>75</v>
      </c>
      <c r="B37" s="75" t="s">
        <v>76</v>
      </c>
      <c r="C37" s="55" t="s">
        <v>24</v>
      </c>
      <c r="D37" s="80"/>
      <c r="E37" s="80"/>
      <c r="F37" s="56">
        <f t="shared" si="3"/>
        <v>0</v>
      </c>
      <c r="G37" s="57">
        <v>0</v>
      </c>
      <c r="H37" s="56"/>
      <c r="I37" s="58"/>
      <c r="J37" s="59"/>
      <c r="K37" s="64"/>
      <c r="L37" s="61"/>
    </row>
    <row r="38" spans="1:14" s="63" customFormat="1" hidden="1" x14ac:dyDescent="0.25">
      <c r="A38" s="53" t="s">
        <v>77</v>
      </c>
      <c r="B38" s="75" t="s">
        <v>78</v>
      </c>
      <c r="C38" s="55" t="s">
        <v>24</v>
      </c>
      <c r="D38" s="80"/>
      <c r="E38" s="80"/>
      <c r="F38" s="56">
        <f t="shared" si="3"/>
        <v>0</v>
      </c>
      <c r="G38" s="57">
        <v>0</v>
      </c>
      <c r="H38" s="56"/>
      <c r="I38" s="58"/>
      <c r="J38" s="59"/>
      <c r="K38" s="64"/>
      <c r="L38" s="61"/>
    </row>
    <row r="39" spans="1:14" s="63" customFormat="1" ht="31.5" hidden="1" x14ac:dyDescent="0.25">
      <c r="A39" s="53" t="s">
        <v>79</v>
      </c>
      <c r="B39" s="75" t="s">
        <v>80</v>
      </c>
      <c r="C39" s="55" t="s">
        <v>24</v>
      </c>
      <c r="D39" s="80"/>
      <c r="E39" s="80"/>
      <c r="F39" s="56">
        <f t="shared" si="3"/>
        <v>0</v>
      </c>
      <c r="G39" s="57">
        <v>0</v>
      </c>
      <c r="H39" s="56"/>
      <c r="I39" s="58"/>
      <c r="J39" s="59"/>
      <c r="K39" s="64"/>
      <c r="L39" s="61"/>
    </row>
    <row r="40" spans="1:14" x14ac:dyDescent="0.25">
      <c r="A40" s="37" t="s">
        <v>81</v>
      </c>
      <c r="B40" s="38" t="s">
        <v>82</v>
      </c>
      <c r="C40" s="39" t="s">
        <v>24</v>
      </c>
      <c r="D40" s="40">
        <f>D41+D75</f>
        <v>103131.0785844804</v>
      </c>
      <c r="E40" s="81">
        <f>E41+E75</f>
        <v>148899.87384873009</v>
      </c>
      <c r="F40" s="81">
        <f>F41+F75</f>
        <v>126015.47621660525</v>
      </c>
      <c r="G40" s="81">
        <f>G41+G75</f>
        <v>116572.73235903887</v>
      </c>
      <c r="H40" s="81">
        <f>H41+H75</f>
        <v>202843.75690042044</v>
      </c>
      <c r="I40" s="42">
        <f t="shared" si="0"/>
        <v>76828.280683815188</v>
      </c>
      <c r="J40" s="43">
        <f t="shared" si="1"/>
        <v>60.967337497306062</v>
      </c>
      <c r="K40" s="44"/>
      <c r="L40" s="61"/>
    </row>
    <row r="41" spans="1:14" ht="31.5" x14ac:dyDescent="0.25">
      <c r="A41" s="45" t="s">
        <v>83</v>
      </c>
      <c r="B41" s="46" t="s">
        <v>84</v>
      </c>
      <c r="C41" s="70" t="s">
        <v>24</v>
      </c>
      <c r="D41" s="48">
        <f>SUM(D42:D46)</f>
        <v>103131.0785844804</v>
      </c>
      <c r="E41" s="82">
        <f>SUM(E42:E46)</f>
        <v>148899.87384873009</v>
      </c>
      <c r="F41" s="82">
        <f>SUM(F42:F46)</f>
        <v>126015.47621660525</v>
      </c>
      <c r="G41" s="82">
        <f>SUM(G42:G46)</f>
        <v>116572.73235903887</v>
      </c>
      <c r="H41" s="82">
        <f>SUM(H42:H46)</f>
        <v>202843.75690042044</v>
      </c>
      <c r="I41" s="50">
        <f t="shared" si="0"/>
        <v>76828.280683815188</v>
      </c>
      <c r="J41" s="51">
        <f t="shared" si="1"/>
        <v>60.967337497306062</v>
      </c>
      <c r="K41" s="52"/>
      <c r="L41" s="61"/>
    </row>
    <row r="42" spans="1:14" s="63" customFormat="1" x14ac:dyDescent="0.25">
      <c r="A42" s="53" t="s">
        <v>85</v>
      </c>
      <c r="B42" s="54" t="s">
        <v>86</v>
      </c>
      <c r="C42" s="55" t="s">
        <v>24</v>
      </c>
      <c r="D42" s="56">
        <v>27788.011964294412</v>
      </c>
      <c r="E42" s="56">
        <v>69951.81</v>
      </c>
      <c r="F42" s="56">
        <f>D42/2+E42/2</f>
        <v>48869.910982147208</v>
      </c>
      <c r="G42" s="57">
        <v>69951.81</v>
      </c>
      <c r="H42" s="56">
        <f>'[1]2_ЗП_соцналог_ОСМС'!J8</f>
        <v>123053.37151719999</v>
      </c>
      <c r="I42" s="58">
        <f t="shared" si="0"/>
        <v>74183.460535052785</v>
      </c>
      <c r="J42" s="59">
        <f t="shared" si="1"/>
        <v>151.79782210397917</v>
      </c>
      <c r="K42" s="60" t="s">
        <v>87</v>
      </c>
      <c r="L42" s="61"/>
    </row>
    <row r="43" spans="1:14" s="63" customFormat="1" x14ac:dyDescent="0.25">
      <c r="A43" s="53" t="s">
        <v>88</v>
      </c>
      <c r="B43" s="54" t="s">
        <v>89</v>
      </c>
      <c r="C43" s="55" t="s">
        <v>24</v>
      </c>
      <c r="D43" s="56">
        <v>2375.8750229471721</v>
      </c>
      <c r="E43" s="56">
        <v>5980.88</v>
      </c>
      <c r="F43" s="56">
        <f>D43/2+E43/2</f>
        <v>4178.3775114735863</v>
      </c>
      <c r="G43" s="57">
        <v>5980.88</v>
      </c>
      <c r="H43" s="56">
        <f>'[1]2_ЗП_соцналог_ОСМС'!H52</f>
        <v>16031.679990400002</v>
      </c>
      <c r="I43" s="58">
        <f t="shared" si="0"/>
        <v>11853.302478926416</v>
      </c>
      <c r="J43" s="59">
        <f t="shared" si="1"/>
        <v>283.68194224619299</v>
      </c>
      <c r="K43" s="60" t="s">
        <v>90</v>
      </c>
      <c r="L43" s="61"/>
    </row>
    <row r="44" spans="1:14" s="63" customFormat="1" x14ac:dyDescent="0.25">
      <c r="A44" s="53" t="s">
        <v>91</v>
      </c>
      <c r="B44" s="54" t="s">
        <v>46</v>
      </c>
      <c r="C44" s="55"/>
      <c r="D44" s="56"/>
      <c r="E44" s="56"/>
      <c r="F44" s="56">
        <f>D44/2+E44/2</f>
        <v>0</v>
      </c>
      <c r="G44" s="57">
        <v>0</v>
      </c>
      <c r="H44" s="56"/>
      <c r="I44" s="58"/>
      <c r="J44" s="59"/>
      <c r="K44" s="83"/>
      <c r="L44" s="61"/>
    </row>
    <row r="45" spans="1:14" s="63" customFormat="1" ht="31.5" x14ac:dyDescent="0.25">
      <c r="A45" s="53" t="s">
        <v>92</v>
      </c>
      <c r="B45" s="54" t="s">
        <v>93</v>
      </c>
      <c r="C45" s="55" t="s">
        <v>24</v>
      </c>
      <c r="D45" s="56">
        <v>43512.413533308725</v>
      </c>
      <c r="E45" s="56">
        <v>43512.41</v>
      </c>
      <c r="F45" s="56">
        <f>D45/2+E45/2</f>
        <v>43512.411766654361</v>
      </c>
      <c r="G45" s="57">
        <v>20981.709306800003</v>
      </c>
      <c r="H45" s="56">
        <f>'[1] Расшифровка'!N418</f>
        <v>20981.709306799999</v>
      </c>
      <c r="I45" s="58">
        <f t="shared" si="0"/>
        <v>-22530.702459854361</v>
      </c>
      <c r="J45" s="59">
        <f t="shared" si="1"/>
        <v>-51.779944032246711</v>
      </c>
      <c r="K45" s="60" t="s">
        <v>94</v>
      </c>
      <c r="L45" s="61"/>
    </row>
    <row r="46" spans="1:14" x14ac:dyDescent="0.25">
      <c r="A46" s="45" t="s">
        <v>95</v>
      </c>
      <c r="B46" s="46" t="s">
        <v>96</v>
      </c>
      <c r="C46" s="84" t="s">
        <v>24</v>
      </c>
      <c r="D46" s="82">
        <f>SUM(D47:D71)</f>
        <v>29454.778063930091</v>
      </c>
      <c r="E46" s="82">
        <f>SUM(E47:E71)</f>
        <v>29454.773848730089</v>
      </c>
      <c r="F46" s="82">
        <f>SUM(F47:F71)</f>
        <v>29454.77595633009</v>
      </c>
      <c r="G46" s="82">
        <f>SUM(G47:G71)</f>
        <v>19658.333052238857</v>
      </c>
      <c r="H46" s="82">
        <f>SUM(H47:H73)</f>
        <v>42776.996086020423</v>
      </c>
      <c r="I46" s="50">
        <f t="shared" si="0"/>
        <v>13322.220129690333</v>
      </c>
      <c r="J46" s="85">
        <f t="shared" si="1"/>
        <v>45.22940574880613</v>
      </c>
      <c r="K46" s="52"/>
      <c r="L46" s="61"/>
    </row>
    <row r="47" spans="1:14" s="63" customFormat="1" x14ac:dyDescent="0.25">
      <c r="A47" s="53" t="s">
        <v>97</v>
      </c>
      <c r="B47" s="75" t="s">
        <v>98</v>
      </c>
      <c r="C47" s="32" t="s">
        <v>24</v>
      </c>
      <c r="D47" s="56">
        <v>543.40216746815997</v>
      </c>
      <c r="E47" s="56">
        <v>543.40216746815997</v>
      </c>
      <c r="F47" s="56">
        <f t="shared" ref="F47:F73" si="4">D47/2+E47/2</f>
        <v>543.40216746815997</v>
      </c>
      <c r="G47" s="57">
        <v>620.22866826799998</v>
      </c>
      <c r="H47" s="56">
        <f>'[1] Расшифровка'!N444/1000</f>
        <v>877.67278499999998</v>
      </c>
      <c r="I47" s="58">
        <f t="shared" si="0"/>
        <v>334.27061753184</v>
      </c>
      <c r="J47" s="59">
        <f t="shared" si="1"/>
        <v>61.514406372224528</v>
      </c>
      <c r="K47" s="60" t="s">
        <v>99</v>
      </c>
      <c r="L47" s="61"/>
    </row>
    <row r="48" spans="1:14" s="63" customFormat="1" x14ac:dyDescent="0.25">
      <c r="A48" s="53" t="s">
        <v>100</v>
      </c>
      <c r="B48" s="75" t="s">
        <v>101</v>
      </c>
      <c r="C48" s="32" t="s">
        <v>24</v>
      </c>
      <c r="D48" s="56">
        <v>0</v>
      </c>
      <c r="E48" s="56"/>
      <c r="F48" s="56">
        <f t="shared" si="4"/>
        <v>0</v>
      </c>
      <c r="G48" s="57">
        <v>0</v>
      </c>
      <c r="H48" s="56"/>
      <c r="I48" s="58">
        <f t="shared" si="0"/>
        <v>0</v>
      </c>
      <c r="J48" s="59"/>
      <c r="K48" s="73"/>
      <c r="L48" s="61"/>
    </row>
    <row r="49" spans="1:12" s="63" customFormat="1" ht="31.5" x14ac:dyDescent="0.25">
      <c r="A49" s="53" t="s">
        <v>102</v>
      </c>
      <c r="B49" s="75" t="s">
        <v>103</v>
      </c>
      <c r="C49" s="32" t="s">
        <v>24</v>
      </c>
      <c r="D49" s="56">
        <v>174.98795402088001</v>
      </c>
      <c r="E49" s="56">
        <v>174.98795402088001</v>
      </c>
      <c r="F49" s="56">
        <f t="shared" si="4"/>
        <v>174.98795402088001</v>
      </c>
      <c r="G49" s="57">
        <v>0</v>
      </c>
      <c r="H49" s="56"/>
      <c r="I49" s="58">
        <f t="shared" si="0"/>
        <v>-174.98795402088001</v>
      </c>
      <c r="J49" s="59">
        <f t="shared" si="1"/>
        <v>-100</v>
      </c>
      <c r="K49" s="76" t="s">
        <v>104</v>
      </c>
      <c r="L49" s="61"/>
    </row>
    <row r="50" spans="1:12" s="63" customFormat="1" ht="31.5" x14ac:dyDescent="0.25">
      <c r="A50" s="53" t="s">
        <v>105</v>
      </c>
      <c r="B50" s="75" t="s">
        <v>106</v>
      </c>
      <c r="C50" s="32" t="s">
        <v>24</v>
      </c>
      <c r="D50" s="56">
        <v>19.317410726533922</v>
      </c>
      <c r="E50" s="56">
        <v>19.317410726533922</v>
      </c>
      <c r="F50" s="56">
        <f t="shared" si="4"/>
        <v>19.317410726533922</v>
      </c>
      <c r="G50" s="57">
        <v>0</v>
      </c>
      <c r="H50" s="56"/>
      <c r="I50" s="58">
        <f t="shared" si="0"/>
        <v>-19.317410726533922</v>
      </c>
      <c r="J50" s="59">
        <f t="shared" si="1"/>
        <v>-100</v>
      </c>
      <c r="K50" s="76" t="s">
        <v>104</v>
      </c>
      <c r="L50" s="61"/>
    </row>
    <row r="51" spans="1:12" s="63" customFormat="1" ht="31.5" x14ac:dyDescent="0.25">
      <c r="A51" s="53" t="s">
        <v>107</v>
      </c>
      <c r="B51" s="75" t="s">
        <v>108</v>
      </c>
      <c r="C51" s="32" t="s">
        <v>24</v>
      </c>
      <c r="D51" s="56">
        <v>1108.3979855828882</v>
      </c>
      <c r="E51" s="56">
        <v>1108.3979855828882</v>
      </c>
      <c r="F51" s="56">
        <f t="shared" si="4"/>
        <v>1108.3979855828882</v>
      </c>
      <c r="G51" s="57">
        <v>1874.852521450857</v>
      </c>
      <c r="H51" s="56">
        <f>'[1] Расшифровка'!N523/1000</f>
        <v>2321.9308413604285</v>
      </c>
      <c r="I51" s="58">
        <f t="shared" si="0"/>
        <v>1213.5328557775404</v>
      </c>
      <c r="J51" s="59">
        <f t="shared" si="1"/>
        <v>109.48529964526807</v>
      </c>
      <c r="K51" s="60" t="s">
        <v>109</v>
      </c>
      <c r="L51" s="61"/>
    </row>
    <row r="52" spans="1:12" s="63" customFormat="1" x14ac:dyDescent="0.25">
      <c r="A52" s="53" t="s">
        <v>110</v>
      </c>
      <c r="B52" s="75" t="s">
        <v>111</v>
      </c>
      <c r="C52" s="32" t="s">
        <v>24</v>
      </c>
      <c r="D52" s="56">
        <v>0</v>
      </c>
      <c r="E52" s="56">
        <v>0</v>
      </c>
      <c r="F52" s="56">
        <f t="shared" si="4"/>
        <v>0</v>
      </c>
      <c r="G52" s="57">
        <v>0</v>
      </c>
      <c r="H52" s="56">
        <f>'[1] Расшифровка'!N546/1000</f>
        <v>356.55509999999998</v>
      </c>
      <c r="I52" s="58">
        <f t="shared" si="0"/>
        <v>356.55509999999998</v>
      </c>
      <c r="J52" s="59"/>
      <c r="K52" s="60" t="s">
        <v>112</v>
      </c>
      <c r="L52" s="61"/>
    </row>
    <row r="53" spans="1:12" s="63" customFormat="1" ht="31.5" x14ac:dyDescent="0.25">
      <c r="A53" s="53" t="s">
        <v>113</v>
      </c>
      <c r="B53" s="75" t="s">
        <v>114</v>
      </c>
      <c r="C53" s="32" t="s">
        <v>24</v>
      </c>
      <c r="D53" s="56">
        <v>11524.132620000002</v>
      </c>
      <c r="E53" s="56">
        <v>11524.132620000002</v>
      </c>
      <c r="F53" s="56">
        <f t="shared" si="4"/>
        <v>11524.132620000002</v>
      </c>
      <c r="G53" s="57">
        <v>881.54897740799993</v>
      </c>
      <c r="H53" s="56">
        <f>'[1] Расшифровка'!N568/1000</f>
        <v>881.54897740799993</v>
      </c>
      <c r="I53" s="58">
        <f t="shared" si="0"/>
        <v>-10642.583642592002</v>
      </c>
      <c r="J53" s="59">
        <f t="shared" si="1"/>
        <v>-92.350409297806223</v>
      </c>
      <c r="K53" s="76" t="s">
        <v>115</v>
      </c>
      <c r="L53" s="61"/>
    </row>
    <row r="54" spans="1:12" s="86" customFormat="1" ht="31.5" x14ac:dyDescent="0.25">
      <c r="A54" s="53" t="s">
        <v>116</v>
      </c>
      <c r="B54" s="75" t="s">
        <v>117</v>
      </c>
      <c r="C54" s="32" t="s">
        <v>24</v>
      </c>
      <c r="D54" s="56">
        <v>2934.0244784987144</v>
      </c>
      <c r="E54" s="56">
        <v>2934.0244784987144</v>
      </c>
      <c r="F54" s="56">
        <f t="shared" si="4"/>
        <v>2934.0244784987144</v>
      </c>
      <c r="G54" s="57">
        <v>2308.9694963279999</v>
      </c>
      <c r="H54" s="56">
        <f>'[1] Расшифровка'!N620/1000</f>
        <v>2371.2595703279999</v>
      </c>
      <c r="I54" s="58">
        <f t="shared" si="0"/>
        <v>-562.76490817071453</v>
      </c>
      <c r="J54" s="59">
        <f t="shared" si="1"/>
        <v>-19.180648024404718</v>
      </c>
      <c r="K54" s="76" t="s">
        <v>118</v>
      </c>
      <c r="L54" s="61"/>
    </row>
    <row r="55" spans="1:12" s="88" customFormat="1" ht="31.5" x14ac:dyDescent="0.25">
      <c r="A55" s="53" t="s">
        <v>119</v>
      </c>
      <c r="B55" s="75" t="s">
        <v>120</v>
      </c>
      <c r="C55" s="87" t="s">
        <v>24</v>
      </c>
      <c r="D55" s="56">
        <v>706.99632459936493</v>
      </c>
      <c r="E55" s="56">
        <v>706.99632459936493</v>
      </c>
      <c r="F55" s="56">
        <f t="shared" si="4"/>
        <v>706.99632459936493</v>
      </c>
      <c r="G55" s="57">
        <v>1946.8177298239996</v>
      </c>
      <c r="H55" s="56">
        <f>'[1] Расшифровка'!N642/1000</f>
        <v>1946.8175983959998</v>
      </c>
      <c r="I55" s="58">
        <f t="shared" si="0"/>
        <v>1239.8212737966348</v>
      </c>
      <c r="J55" s="59">
        <f t="shared" si="1"/>
        <v>175.36459959663961</v>
      </c>
      <c r="K55" s="60" t="s">
        <v>121</v>
      </c>
      <c r="L55" s="61"/>
    </row>
    <row r="56" spans="1:12" s="88" customFormat="1" ht="31.5" x14ac:dyDescent="0.25">
      <c r="A56" s="53" t="s">
        <v>122</v>
      </c>
      <c r="B56" s="75" t="s">
        <v>123</v>
      </c>
      <c r="C56" s="87" t="s">
        <v>24</v>
      </c>
      <c r="D56" s="56">
        <v>99.603683437658418</v>
      </c>
      <c r="E56" s="56">
        <v>99.603683437658418</v>
      </c>
      <c r="F56" s="56">
        <f t="shared" si="4"/>
        <v>99.603683437658418</v>
      </c>
      <c r="G56" s="57">
        <v>351.41127999999998</v>
      </c>
      <c r="H56" s="56">
        <f>'[1] Расшифровка'!N664/1000</f>
        <v>351.41127999999998</v>
      </c>
      <c r="I56" s="58">
        <f t="shared" si="0"/>
        <v>251.80759656234156</v>
      </c>
      <c r="J56" s="59">
        <f t="shared" si="1"/>
        <v>252.80952257146896</v>
      </c>
      <c r="K56" s="60" t="s">
        <v>124</v>
      </c>
      <c r="L56" s="61"/>
    </row>
    <row r="57" spans="1:12" s="86" customFormat="1" x14ac:dyDescent="0.25">
      <c r="A57" s="53" t="s">
        <v>125</v>
      </c>
      <c r="B57" s="75" t="s">
        <v>126</v>
      </c>
      <c r="C57" s="32" t="s">
        <v>24</v>
      </c>
      <c r="D57" s="56">
        <v>0</v>
      </c>
      <c r="E57" s="56">
        <v>0</v>
      </c>
      <c r="F57" s="56">
        <f t="shared" si="4"/>
        <v>0</v>
      </c>
      <c r="G57" s="57">
        <v>0</v>
      </c>
      <c r="H57" s="56"/>
      <c r="I57" s="89">
        <f t="shared" si="0"/>
        <v>0</v>
      </c>
      <c r="J57" s="90"/>
      <c r="K57" s="76"/>
      <c r="L57" s="61"/>
    </row>
    <row r="58" spans="1:12" s="88" customFormat="1" x14ac:dyDescent="0.25">
      <c r="A58" s="53" t="s">
        <v>127</v>
      </c>
      <c r="B58" s="75" t="s">
        <v>128</v>
      </c>
      <c r="C58" s="87" t="s">
        <v>24</v>
      </c>
      <c r="D58" s="56">
        <v>0</v>
      </c>
      <c r="E58" s="56">
        <v>0</v>
      </c>
      <c r="F58" s="56">
        <f t="shared" si="4"/>
        <v>0</v>
      </c>
      <c r="G58" s="57">
        <v>0</v>
      </c>
      <c r="H58" s="56"/>
      <c r="I58" s="58">
        <f t="shared" si="0"/>
        <v>0</v>
      </c>
      <c r="J58" s="59"/>
      <c r="K58" s="60"/>
      <c r="L58" s="61"/>
    </row>
    <row r="59" spans="1:12" s="63" customFormat="1" ht="31.5" x14ac:dyDescent="0.25">
      <c r="A59" s="53" t="s">
        <v>129</v>
      </c>
      <c r="B59" s="75" t="s">
        <v>130</v>
      </c>
      <c r="C59" s="32" t="s">
        <v>24</v>
      </c>
      <c r="D59" s="56">
        <v>3327.8613942614047</v>
      </c>
      <c r="E59" s="56">
        <v>3327.8613942614047</v>
      </c>
      <c r="F59" s="56">
        <f t="shared" si="4"/>
        <v>3327.8613942614047</v>
      </c>
      <c r="G59" s="57">
        <v>4137.8755671879999</v>
      </c>
      <c r="H59" s="56">
        <f>'[1] Расшифровка'!N772/1000</f>
        <v>4154.408303188</v>
      </c>
      <c r="I59" s="58">
        <f t="shared" si="0"/>
        <v>826.54690892659528</v>
      </c>
      <c r="J59" s="59">
        <f t="shared" si="1"/>
        <v>24.83717952772615</v>
      </c>
      <c r="K59" s="60" t="s">
        <v>131</v>
      </c>
      <c r="L59" s="61"/>
    </row>
    <row r="60" spans="1:12" s="63" customFormat="1" ht="31.5" x14ac:dyDescent="0.25">
      <c r="A60" s="53" t="s">
        <v>132</v>
      </c>
      <c r="B60" s="75" t="s">
        <v>133</v>
      </c>
      <c r="C60" s="32" t="s">
        <v>24</v>
      </c>
      <c r="D60" s="56">
        <v>546.42132024480009</v>
      </c>
      <c r="E60" s="56">
        <v>546.42132024480009</v>
      </c>
      <c r="F60" s="56">
        <f t="shared" si="4"/>
        <v>546.42132024480009</v>
      </c>
      <c r="G60" s="57">
        <v>996.86085004000006</v>
      </c>
      <c r="H60" s="56">
        <f>'[1] Расшифровка'!N818/1000</f>
        <v>996.86085004000006</v>
      </c>
      <c r="I60" s="58">
        <f t="shared" si="0"/>
        <v>450.43952979519997</v>
      </c>
      <c r="J60" s="59">
        <f t="shared" si="1"/>
        <v>82.434471918738524</v>
      </c>
      <c r="K60" s="60" t="s">
        <v>134</v>
      </c>
      <c r="L60" s="61"/>
    </row>
    <row r="61" spans="1:12" s="63" customFormat="1" ht="31.5" x14ac:dyDescent="0.25">
      <c r="A61" s="53" t="s">
        <v>135</v>
      </c>
      <c r="B61" s="75" t="s">
        <v>136</v>
      </c>
      <c r="C61" s="32" t="s">
        <v>24</v>
      </c>
      <c r="D61" s="56">
        <v>5374.4257981814399</v>
      </c>
      <c r="E61" s="56">
        <v>5374.4257981814399</v>
      </c>
      <c r="F61" s="56">
        <f t="shared" si="4"/>
        <v>5374.4257981814399</v>
      </c>
      <c r="G61" s="57">
        <v>21.314449199999999</v>
      </c>
      <c r="H61" s="56">
        <f>'[1] Расшифровка'!N840/1000</f>
        <v>21.314449199999999</v>
      </c>
      <c r="I61" s="58">
        <f>H61-F61</f>
        <v>-5353.1113489814397</v>
      </c>
      <c r="J61" s="91">
        <f>H61/F61*100-100</f>
        <v>-99.603409740865487</v>
      </c>
      <c r="K61" s="76" t="s">
        <v>137</v>
      </c>
      <c r="L61" s="61"/>
    </row>
    <row r="62" spans="1:12" s="63" customFormat="1" x14ac:dyDescent="0.25">
      <c r="A62" s="53" t="s">
        <v>138</v>
      </c>
      <c r="B62" s="75" t="s">
        <v>139</v>
      </c>
      <c r="C62" s="32" t="s">
        <v>24</v>
      </c>
      <c r="D62" s="56">
        <v>0</v>
      </c>
      <c r="E62" s="56">
        <v>0</v>
      </c>
      <c r="F62" s="56">
        <f t="shared" si="4"/>
        <v>0</v>
      </c>
      <c r="G62" s="57">
        <v>0</v>
      </c>
      <c r="H62" s="56">
        <f>'[1] Расшифровка'!N862/1000</f>
        <v>64.176355848</v>
      </c>
      <c r="I62" s="58">
        <f t="shared" si="0"/>
        <v>64.176355848</v>
      </c>
      <c r="J62" s="59"/>
      <c r="K62" s="60" t="s">
        <v>112</v>
      </c>
      <c r="L62" s="61"/>
    </row>
    <row r="63" spans="1:12" s="63" customFormat="1" x14ac:dyDescent="0.25">
      <c r="A63" s="53" t="s">
        <v>140</v>
      </c>
      <c r="B63" s="75" t="s">
        <v>141</v>
      </c>
      <c r="C63" s="32" t="s">
        <v>24</v>
      </c>
      <c r="D63" s="56">
        <v>0</v>
      </c>
      <c r="E63" s="56">
        <v>0</v>
      </c>
      <c r="F63" s="56">
        <f t="shared" si="4"/>
        <v>0</v>
      </c>
      <c r="G63" s="57">
        <v>0</v>
      </c>
      <c r="H63" s="56">
        <f>'[1] Расшифровка'!N887/1000</f>
        <v>5021.3599216000002</v>
      </c>
      <c r="I63" s="58">
        <f t="shared" si="0"/>
        <v>5021.3599216000002</v>
      </c>
      <c r="J63" s="59"/>
      <c r="K63" s="60" t="s">
        <v>112</v>
      </c>
      <c r="L63" s="61"/>
    </row>
    <row r="64" spans="1:12" s="63" customFormat="1" ht="31.5" x14ac:dyDescent="0.25">
      <c r="A64" s="53" t="s">
        <v>142</v>
      </c>
      <c r="B64" s="75" t="s">
        <v>143</v>
      </c>
      <c r="C64" s="32" t="s">
        <v>24</v>
      </c>
      <c r="D64" s="56">
        <v>1612.9598284799999</v>
      </c>
      <c r="E64" s="56">
        <v>1612.9598284799999</v>
      </c>
      <c r="F64" s="56">
        <f t="shared" si="4"/>
        <v>1612.9598284799999</v>
      </c>
      <c r="G64" s="57">
        <v>771.34640000000002</v>
      </c>
      <c r="H64" s="56">
        <f>'[1] Расшифровка'!N912/1000</f>
        <v>1426.12976</v>
      </c>
      <c r="I64" s="58">
        <f t="shared" si="0"/>
        <v>-186.83006847999991</v>
      </c>
      <c r="J64" s="59">
        <f t="shared" si="1"/>
        <v>-11.583057753897222</v>
      </c>
      <c r="K64" s="76" t="s">
        <v>144</v>
      </c>
      <c r="L64" s="61"/>
    </row>
    <row r="65" spans="1:12" s="63" customFormat="1" ht="31.5" x14ac:dyDescent="0.25">
      <c r="A65" s="53" t="s">
        <v>145</v>
      </c>
      <c r="B65" s="75" t="s">
        <v>146</v>
      </c>
      <c r="C65" s="32" t="s">
        <v>24</v>
      </c>
      <c r="D65" s="56">
        <v>127.92401621999997</v>
      </c>
      <c r="E65" s="56">
        <v>127.92401621999997</v>
      </c>
      <c r="F65" s="56">
        <f t="shared" si="4"/>
        <v>127.92401621999997</v>
      </c>
      <c r="G65" s="57">
        <v>43.054000000000002</v>
      </c>
      <c r="H65" s="56">
        <f>'[1] Расшифровка'!N934/1000</f>
        <v>47.262500000000003</v>
      </c>
      <c r="I65" s="58">
        <f t="shared" si="0"/>
        <v>-80.661516219999967</v>
      </c>
      <c r="J65" s="59">
        <f t="shared" si="1"/>
        <v>-63.054240011727472</v>
      </c>
      <c r="K65" s="76" t="s">
        <v>147</v>
      </c>
      <c r="L65" s="61"/>
    </row>
    <row r="66" spans="1:12" s="63" customFormat="1" x14ac:dyDescent="0.25">
      <c r="A66" s="53" t="s">
        <v>148</v>
      </c>
      <c r="B66" s="75" t="s">
        <v>149</v>
      </c>
      <c r="C66" s="32" t="s">
        <v>24</v>
      </c>
      <c r="D66" s="56">
        <v>7.8873839540496009</v>
      </c>
      <c r="E66" s="56">
        <v>7.8873839540496009</v>
      </c>
      <c r="F66" s="56">
        <f t="shared" si="4"/>
        <v>7.8873839540496009</v>
      </c>
      <c r="G66" s="57">
        <v>0</v>
      </c>
      <c r="H66" s="56">
        <f>'[1] Расшифровка'!N957/1000</f>
        <v>510.41106160000004</v>
      </c>
      <c r="I66" s="58">
        <f t="shared" si="0"/>
        <v>502.52367764595044</v>
      </c>
      <c r="J66" s="59">
        <f t="shared" si="1"/>
        <v>6371.2338663054552</v>
      </c>
      <c r="K66" s="73"/>
      <c r="L66" s="61"/>
    </row>
    <row r="67" spans="1:12" s="63" customFormat="1" ht="31.5" x14ac:dyDescent="0.25">
      <c r="A67" s="53" t="s">
        <v>150</v>
      </c>
      <c r="B67" s="75" t="s">
        <v>151</v>
      </c>
      <c r="C67" s="32" t="s">
        <v>24</v>
      </c>
      <c r="D67" s="56">
        <v>501.47669347776002</v>
      </c>
      <c r="E67" s="56">
        <v>501.47669347776002</v>
      </c>
      <c r="F67" s="56">
        <f t="shared" si="4"/>
        <v>501.47669347776002</v>
      </c>
      <c r="G67" s="57">
        <v>324.03800000000001</v>
      </c>
      <c r="H67" s="56">
        <f>'[1] Расшифровка'!N979/1000</f>
        <v>324.03800000000001</v>
      </c>
      <c r="I67" s="58">
        <f t="shared" si="0"/>
        <v>-177.43869347776001</v>
      </c>
      <c r="J67" s="59">
        <f t="shared" si="1"/>
        <v>-35.383238301109444</v>
      </c>
      <c r="K67" s="76" t="s">
        <v>152</v>
      </c>
      <c r="L67" s="61"/>
    </row>
    <row r="68" spans="1:12" s="63" customFormat="1" ht="30.75" customHeight="1" x14ac:dyDescent="0.25">
      <c r="A68" s="53" t="s">
        <v>153</v>
      </c>
      <c r="B68" s="75" t="s">
        <v>154</v>
      </c>
      <c r="C68" s="32" t="s">
        <v>24</v>
      </c>
      <c r="D68" s="56">
        <v>377.52228957643206</v>
      </c>
      <c r="E68" s="56">
        <v>377.52228957643206</v>
      </c>
      <c r="F68" s="56">
        <f t="shared" si="4"/>
        <v>377.52228957643206</v>
      </c>
      <c r="G68" s="57">
        <v>81.689304532000008</v>
      </c>
      <c r="H68" s="56">
        <f>'[1] Расшифровка'!N1002/1000</f>
        <v>387.02673165199991</v>
      </c>
      <c r="I68" s="58">
        <f t="shared" si="0"/>
        <v>9.5044420755678516</v>
      </c>
      <c r="J68" s="59">
        <f t="shared" si="1"/>
        <v>2.5175843487894554</v>
      </c>
      <c r="K68" s="76" t="s">
        <v>155</v>
      </c>
      <c r="L68" s="61"/>
    </row>
    <row r="69" spans="1:12" s="63" customFormat="1" x14ac:dyDescent="0.25">
      <c r="A69" s="53" t="s">
        <v>156</v>
      </c>
      <c r="B69" s="75" t="s">
        <v>157</v>
      </c>
      <c r="C69" s="32" t="s">
        <v>24</v>
      </c>
      <c r="D69" s="56">
        <v>358.3125</v>
      </c>
      <c r="E69" s="56">
        <v>358.3125</v>
      </c>
      <c r="F69" s="56">
        <f t="shared" si="4"/>
        <v>358.3125</v>
      </c>
      <c r="G69" s="57">
        <v>4568.4925279999998</v>
      </c>
      <c r="H69" s="56">
        <f>'[1] Расшифровка'!N1058/1000</f>
        <v>19818.607720399999</v>
      </c>
      <c r="I69" s="58">
        <f t="shared" si="0"/>
        <v>19460.295220399999</v>
      </c>
      <c r="J69" s="59">
        <f t="shared" si="1"/>
        <v>5431.0958228920281</v>
      </c>
      <c r="K69" s="60" t="s">
        <v>158</v>
      </c>
      <c r="L69" s="61"/>
    </row>
    <row r="70" spans="1:12" s="63" customFormat="1" x14ac:dyDescent="0.25">
      <c r="A70" s="53" t="s">
        <v>159</v>
      </c>
      <c r="B70" s="75" t="s">
        <v>160</v>
      </c>
      <c r="C70" s="32" t="s">
        <v>24</v>
      </c>
      <c r="D70" s="56">
        <v>0</v>
      </c>
      <c r="E70" s="56">
        <v>0</v>
      </c>
      <c r="F70" s="56">
        <f t="shared" si="4"/>
        <v>0</v>
      </c>
      <c r="G70" s="57">
        <v>0</v>
      </c>
      <c r="H70" s="56">
        <f>'[1] Расшифровка'!N1083/1000</f>
        <v>168.37100000000001</v>
      </c>
      <c r="I70" s="58">
        <f t="shared" si="0"/>
        <v>168.37100000000001</v>
      </c>
      <c r="J70" s="59"/>
      <c r="K70" s="60" t="s">
        <v>112</v>
      </c>
      <c r="L70" s="61"/>
    </row>
    <row r="71" spans="1:12" s="63" customFormat="1" ht="31.5" x14ac:dyDescent="0.25">
      <c r="A71" s="53" t="s">
        <v>161</v>
      </c>
      <c r="B71" s="75" t="s">
        <v>162</v>
      </c>
      <c r="C71" s="32" t="s">
        <v>24</v>
      </c>
      <c r="D71" s="56">
        <v>109.12421520000001</v>
      </c>
      <c r="E71" s="56">
        <v>109.12</v>
      </c>
      <c r="F71" s="56">
        <f t="shared" si="4"/>
        <v>109.12210760000001</v>
      </c>
      <c r="G71" s="57">
        <v>729.83328000000006</v>
      </c>
      <c r="H71" s="56">
        <f>'[1] Расшифровка'!N1129/1000</f>
        <v>729.83328000000006</v>
      </c>
      <c r="I71" s="58">
        <f t="shared" si="0"/>
        <v>620.71117240000001</v>
      </c>
      <c r="J71" s="59">
        <f t="shared" si="1"/>
        <v>568.82256588673147</v>
      </c>
      <c r="K71" s="60" t="s">
        <v>163</v>
      </c>
      <c r="L71" s="61"/>
    </row>
    <row r="72" spans="1:12" s="63" customFormat="1" x14ac:dyDescent="0.25">
      <c r="A72" s="53" t="s">
        <v>164</v>
      </c>
      <c r="B72" s="75" t="s">
        <v>165</v>
      </c>
      <c r="C72" s="32" t="s">
        <v>24</v>
      </c>
      <c r="D72" s="56"/>
      <c r="E72" s="56"/>
      <c r="F72" s="56">
        <f t="shared" si="4"/>
        <v>0</v>
      </c>
      <c r="G72" s="57">
        <v>0</v>
      </c>
      <c r="H72" s="56"/>
      <c r="I72" s="58">
        <f t="shared" si="0"/>
        <v>0</v>
      </c>
      <c r="J72" s="59"/>
      <c r="K72" s="73"/>
      <c r="L72" s="61"/>
    </row>
    <row r="73" spans="1:12" s="63" customFormat="1" x14ac:dyDescent="0.25">
      <c r="A73" s="53" t="s">
        <v>166</v>
      </c>
      <c r="B73" s="75" t="s">
        <v>167</v>
      </c>
      <c r="C73" s="32" t="s">
        <v>24</v>
      </c>
      <c r="D73" s="56"/>
      <c r="E73" s="56"/>
      <c r="F73" s="56">
        <f t="shared" si="4"/>
        <v>0</v>
      </c>
      <c r="G73" s="57"/>
      <c r="H73" s="56"/>
      <c r="I73" s="58">
        <f t="shared" si="0"/>
        <v>0</v>
      </c>
      <c r="J73" s="59"/>
      <c r="K73" s="73"/>
      <c r="L73" s="61"/>
    </row>
    <row r="74" spans="1:12" s="99" customFormat="1" x14ac:dyDescent="0.25">
      <c r="A74" s="92"/>
      <c r="B74" s="93"/>
      <c r="C74" s="94"/>
      <c r="D74" s="56"/>
      <c r="E74" s="56"/>
      <c r="F74" s="56"/>
      <c r="G74" s="95"/>
      <c r="H74" s="56"/>
      <c r="I74" s="96"/>
      <c r="J74" s="97"/>
      <c r="K74" s="98"/>
      <c r="L74" s="61"/>
    </row>
    <row r="75" spans="1:12" x14ac:dyDescent="0.25">
      <c r="A75" s="45" t="s">
        <v>168</v>
      </c>
      <c r="B75" s="46" t="s">
        <v>169</v>
      </c>
      <c r="C75" s="70"/>
      <c r="D75" s="48"/>
      <c r="E75" s="48"/>
      <c r="F75" s="48"/>
      <c r="G75" s="100"/>
      <c r="H75" s="48"/>
      <c r="I75" s="50"/>
      <c r="J75" s="51"/>
      <c r="K75" s="52"/>
      <c r="L75" s="61"/>
    </row>
    <row r="76" spans="1:12" x14ac:dyDescent="0.25">
      <c r="A76" s="37" t="s">
        <v>170</v>
      </c>
      <c r="B76" s="38" t="s">
        <v>171</v>
      </c>
      <c r="C76" s="39" t="s">
        <v>24</v>
      </c>
      <c r="D76" s="101">
        <f>D14+D40</f>
        <v>1556204.1568179864</v>
      </c>
      <c r="E76" s="101">
        <f>E14+E40</f>
        <v>2026310.3562422304</v>
      </c>
      <c r="F76" s="101">
        <f>F14+F40</f>
        <v>1816757.2565301086</v>
      </c>
      <c r="G76" s="102">
        <f>G14+G40</f>
        <v>2026311.3562422299</v>
      </c>
      <c r="H76" s="101">
        <f>H14+H40</f>
        <v>2349511.5411052923</v>
      </c>
      <c r="I76" s="42">
        <f t="shared" si="0"/>
        <v>532754.28457518364</v>
      </c>
      <c r="J76" s="43">
        <f t="shared" si="1"/>
        <v>29.324461628556293</v>
      </c>
      <c r="K76" s="44"/>
      <c r="L76" s="61"/>
    </row>
    <row r="77" spans="1:12" s="105" customFormat="1" ht="31.5" x14ac:dyDescent="0.25">
      <c r="A77" s="53" t="s">
        <v>172</v>
      </c>
      <c r="B77" s="54" t="s">
        <v>173</v>
      </c>
      <c r="C77" s="55" t="s">
        <v>24</v>
      </c>
      <c r="D77" s="103">
        <v>32250.15</v>
      </c>
      <c r="E77" s="103">
        <v>181250.57</v>
      </c>
      <c r="F77" s="56">
        <f>D77/2+E77/2</f>
        <v>106750.36</v>
      </c>
      <c r="G77" s="57">
        <v>181250.57</v>
      </c>
      <c r="H77" s="56">
        <f>'[1]ИП 2023'!G21-'[1]СВОД 2023 пер и распр ТЭ'!H25</f>
        <v>57860.328690000024</v>
      </c>
      <c r="I77" s="104">
        <f>H77-F77</f>
        <v>-48890.031309999977</v>
      </c>
      <c r="J77" s="59">
        <f>H77/F77*100-100</f>
        <v>-45.798469728814005</v>
      </c>
      <c r="K77" s="60" t="s">
        <v>174</v>
      </c>
      <c r="L77" s="61"/>
    </row>
    <row r="78" spans="1:12" s="105" customFormat="1" x14ac:dyDescent="0.25">
      <c r="A78" s="66" t="s">
        <v>175</v>
      </c>
      <c r="B78" s="67" t="s">
        <v>176</v>
      </c>
      <c r="C78" s="74" t="s">
        <v>24</v>
      </c>
      <c r="D78" s="56">
        <v>1415589.0843199999</v>
      </c>
      <c r="E78" s="56">
        <v>1415589.0843199999</v>
      </c>
      <c r="F78" s="56">
        <f>D78/2+E78/2</f>
        <v>1415589.0843199999</v>
      </c>
      <c r="G78" s="57">
        <v>1415589.0843199999</v>
      </c>
      <c r="H78" s="56">
        <f>F78</f>
        <v>1415589.0843199999</v>
      </c>
      <c r="I78" s="58">
        <f t="shared" si="0"/>
        <v>0</v>
      </c>
      <c r="J78" s="59">
        <f t="shared" si="1"/>
        <v>0</v>
      </c>
      <c r="K78" s="64"/>
      <c r="L78" s="61"/>
    </row>
    <row r="79" spans="1:12" s="114" customFormat="1" x14ac:dyDescent="0.25">
      <c r="A79" s="106"/>
      <c r="B79" s="107"/>
      <c r="C79" s="108"/>
      <c r="D79" s="109"/>
      <c r="E79" s="109"/>
      <c r="F79" s="109"/>
      <c r="G79" s="110"/>
      <c r="H79" s="109"/>
      <c r="I79" s="111">
        <f t="shared" ref="I79:I93" si="5">H79-F79</f>
        <v>0</v>
      </c>
      <c r="J79" s="112"/>
      <c r="K79" s="113"/>
      <c r="L79" s="61"/>
    </row>
    <row r="80" spans="1:12" x14ac:dyDescent="0.25">
      <c r="A80" s="37" t="s">
        <v>177</v>
      </c>
      <c r="B80" s="38" t="s">
        <v>178</v>
      </c>
      <c r="C80" s="39" t="s">
        <v>24</v>
      </c>
      <c r="D80" s="40">
        <f>D76+D77</f>
        <v>1588454.3068179863</v>
      </c>
      <c r="E80" s="40">
        <f>E76+E77</f>
        <v>2207560.9262422305</v>
      </c>
      <c r="F80" s="40">
        <f>F76+F77</f>
        <v>1923507.6165301087</v>
      </c>
      <c r="G80" s="41">
        <f>G76+G77</f>
        <v>2207561.92624223</v>
      </c>
      <c r="H80" s="40">
        <f>H76+H77</f>
        <v>2407371.8697952922</v>
      </c>
      <c r="I80" s="42">
        <f t="shared" si="5"/>
        <v>483864.25326518342</v>
      </c>
      <c r="J80" s="43">
        <f t="shared" ref="J80:J93" si="6">H80/F80*100-100</f>
        <v>25.155307372166533</v>
      </c>
      <c r="K80" s="44"/>
      <c r="L80" s="61"/>
    </row>
    <row r="81" spans="1:12" ht="31.5" x14ac:dyDescent="0.25">
      <c r="A81" s="66" t="s">
        <v>179</v>
      </c>
      <c r="B81" s="67" t="s">
        <v>180</v>
      </c>
      <c r="C81" s="68" t="s">
        <v>181</v>
      </c>
      <c r="D81" s="56">
        <v>1029.23</v>
      </c>
      <c r="E81" s="56">
        <v>1029.23</v>
      </c>
      <c r="F81" s="56">
        <f>D81/2+E81/2</f>
        <v>1029.23</v>
      </c>
      <c r="G81" s="57">
        <v>1029.23</v>
      </c>
      <c r="H81" s="56">
        <f>1054015.22970524/1000</f>
        <v>1054.01522970524</v>
      </c>
      <c r="I81" s="58">
        <f t="shared" si="5"/>
        <v>24.785229705239999</v>
      </c>
      <c r="J81" s="59">
        <f t="shared" si="6"/>
        <v>2.4081332360347005</v>
      </c>
      <c r="K81" s="60" t="s">
        <v>182</v>
      </c>
      <c r="L81" s="61"/>
    </row>
    <row r="82" spans="1:12" x14ac:dyDescent="0.25">
      <c r="A82" s="115" t="s">
        <v>183</v>
      </c>
      <c r="B82" s="116" t="s">
        <v>184</v>
      </c>
      <c r="C82" s="68" t="s">
        <v>19</v>
      </c>
      <c r="D82" s="56">
        <v>19.5</v>
      </c>
      <c r="E82" s="56">
        <v>19.5</v>
      </c>
      <c r="F82" s="56">
        <f>D82/2+E82/2</f>
        <v>19.5</v>
      </c>
      <c r="G82" s="57">
        <v>19.5</v>
      </c>
      <c r="H82" s="56">
        <v>19.5</v>
      </c>
      <c r="I82" s="58">
        <f t="shared" si="5"/>
        <v>0</v>
      </c>
      <c r="J82" s="59">
        <f t="shared" si="6"/>
        <v>0</v>
      </c>
      <c r="K82" s="64"/>
      <c r="L82" s="61"/>
    </row>
    <row r="83" spans="1:12" x14ac:dyDescent="0.25">
      <c r="A83" s="115"/>
      <c r="B83" s="116"/>
      <c r="C83" s="68" t="s">
        <v>181</v>
      </c>
      <c r="D83" s="117">
        <v>270.85000000000002</v>
      </c>
      <c r="E83" s="117">
        <v>270.85000000000002</v>
      </c>
      <c r="F83" s="56">
        <f>D83/2+E83/2</f>
        <v>270.85000000000002</v>
      </c>
      <c r="G83" s="57">
        <v>270.85000000000002</v>
      </c>
      <c r="H83" s="56">
        <f>F83/2+G83/2</f>
        <v>270.85000000000002</v>
      </c>
      <c r="I83" s="58">
        <f t="shared" si="5"/>
        <v>0</v>
      </c>
      <c r="J83" s="59">
        <f t="shared" si="6"/>
        <v>0</v>
      </c>
      <c r="K83" s="60"/>
      <c r="L83" s="61"/>
    </row>
    <row r="84" spans="1:12" x14ac:dyDescent="0.25">
      <c r="A84" s="66"/>
      <c r="B84" s="118" t="s">
        <v>185</v>
      </c>
      <c r="C84" s="68"/>
      <c r="D84" s="119"/>
      <c r="E84" s="119"/>
      <c r="F84" s="119"/>
      <c r="G84" s="57"/>
      <c r="H84" s="119"/>
      <c r="I84" s="58">
        <f t="shared" si="5"/>
        <v>0</v>
      </c>
      <c r="J84" s="59"/>
      <c r="K84" s="64"/>
      <c r="L84" s="61"/>
    </row>
    <row r="85" spans="1:12" x14ac:dyDescent="0.25">
      <c r="A85" s="120" t="s">
        <v>186</v>
      </c>
      <c r="B85" s="121" t="s">
        <v>187</v>
      </c>
      <c r="C85" s="122" t="s">
        <v>188</v>
      </c>
      <c r="D85" s="123">
        <f>(D80-D84)/D81</f>
        <v>1543.3424082255533</v>
      </c>
      <c r="E85" s="123">
        <f>(E80-E84)/E81</f>
        <v>2144.8664790593261</v>
      </c>
      <c r="F85" s="123">
        <f>(F80-F84)/F81</f>
        <v>1868.8802469128461</v>
      </c>
      <c r="G85" s="124">
        <f>(G80-G84)/G81</f>
        <v>2144.8674506594543</v>
      </c>
      <c r="H85" s="123">
        <f>(H80)/H81</f>
        <v>2284.0010295378029</v>
      </c>
      <c r="I85" s="125">
        <f t="shared" si="5"/>
        <v>415.12078262495675</v>
      </c>
      <c r="J85" s="126">
        <f t="shared" si="6"/>
        <v>22.212273007362768</v>
      </c>
      <c r="K85" s="127"/>
      <c r="L85" s="61"/>
    </row>
    <row r="86" spans="1:12" x14ac:dyDescent="0.25">
      <c r="A86" s="128" t="s">
        <v>189</v>
      </c>
      <c r="B86" s="128"/>
      <c r="C86" s="128"/>
      <c r="D86" s="129"/>
      <c r="E86" s="129"/>
      <c r="F86" s="129"/>
      <c r="G86" s="57"/>
      <c r="H86" s="129"/>
      <c r="I86" s="58">
        <f t="shared" si="5"/>
        <v>0</v>
      </c>
      <c r="J86" s="59"/>
      <c r="K86" s="64"/>
      <c r="L86" s="61"/>
    </row>
    <row r="87" spans="1:12" x14ac:dyDescent="0.25">
      <c r="A87" s="45">
        <v>8</v>
      </c>
      <c r="B87" s="46" t="s">
        <v>190</v>
      </c>
      <c r="C87" s="47" t="s">
        <v>191</v>
      </c>
      <c r="D87" s="48">
        <f>D89+D90</f>
        <v>214.63000000000002</v>
      </c>
      <c r="E87" s="48">
        <f>E89+E90</f>
        <v>214.63000000000002</v>
      </c>
      <c r="F87" s="48">
        <f>F89+F90</f>
        <v>214.63000000000002</v>
      </c>
      <c r="G87" s="130">
        <v>214.63000000000002</v>
      </c>
      <c r="H87" s="48">
        <f>H89+H90</f>
        <v>224.14295999999996</v>
      </c>
      <c r="I87" s="131">
        <f t="shared" si="5"/>
        <v>9.5129599999999357</v>
      </c>
      <c r="J87" s="51">
        <f t="shared" si="6"/>
        <v>4.4322601686623102</v>
      </c>
      <c r="K87" s="52"/>
      <c r="L87" s="61"/>
    </row>
    <row r="88" spans="1:12" x14ac:dyDescent="0.25">
      <c r="A88" s="132"/>
      <c r="B88" s="67" t="s">
        <v>192</v>
      </c>
      <c r="C88" s="68"/>
      <c r="D88" s="129"/>
      <c r="E88" s="129"/>
      <c r="F88" s="129"/>
      <c r="G88" s="133"/>
      <c r="H88" s="129"/>
      <c r="I88" s="134">
        <f t="shared" si="5"/>
        <v>0</v>
      </c>
      <c r="J88" s="135"/>
      <c r="K88" s="136"/>
      <c r="L88" s="61"/>
    </row>
    <row r="89" spans="1:12" x14ac:dyDescent="0.25">
      <c r="A89" s="132" t="s">
        <v>193</v>
      </c>
      <c r="B89" s="67" t="s">
        <v>194</v>
      </c>
      <c r="C89" s="68" t="s">
        <v>195</v>
      </c>
      <c r="D89" s="137">
        <v>201.58</v>
      </c>
      <c r="E89" s="137">
        <v>201.58</v>
      </c>
      <c r="F89" s="137">
        <v>201.58</v>
      </c>
      <c r="G89" s="57">
        <v>201.58</v>
      </c>
      <c r="H89" s="137">
        <v>196.60999999999996</v>
      </c>
      <c r="I89" s="138">
        <f t="shared" si="5"/>
        <v>-4.9700000000000557</v>
      </c>
      <c r="J89" s="139">
        <f t="shared" si="6"/>
        <v>-2.4655223732513321</v>
      </c>
      <c r="K89" s="140"/>
      <c r="L89" s="61"/>
    </row>
    <row r="90" spans="1:12" x14ac:dyDescent="0.25">
      <c r="A90" s="132" t="s">
        <v>196</v>
      </c>
      <c r="B90" s="67" t="s">
        <v>197</v>
      </c>
      <c r="C90" s="68" t="s">
        <v>195</v>
      </c>
      <c r="D90" s="137">
        <v>13.05</v>
      </c>
      <c r="E90" s="137">
        <v>13.05</v>
      </c>
      <c r="F90" s="137">
        <v>13.05</v>
      </c>
      <c r="G90" s="57">
        <v>13.05</v>
      </c>
      <c r="H90" s="137">
        <v>27.532959999999996</v>
      </c>
      <c r="I90" s="138">
        <f t="shared" si="5"/>
        <v>14.482959999999995</v>
      </c>
      <c r="J90" s="139">
        <f t="shared" si="6"/>
        <v>110.98053639846736</v>
      </c>
      <c r="K90" s="140"/>
      <c r="L90" s="61"/>
    </row>
    <row r="91" spans="1:12" x14ac:dyDescent="0.25">
      <c r="A91" s="45">
        <v>9</v>
      </c>
      <c r="B91" s="46" t="s">
        <v>198</v>
      </c>
      <c r="C91" s="47" t="s">
        <v>199</v>
      </c>
      <c r="D91" s="48">
        <f>(D22+D42)/(D89+D90)/12*1000</f>
        <v>138986.39105234644</v>
      </c>
      <c r="E91" s="48">
        <f>(E22+E42)/(E89+E90)/12*1000</f>
        <v>269076.5076332913</v>
      </c>
      <c r="F91" s="48">
        <f>(F22+F42)/(F89+F90)/12*1000</f>
        <v>204031.4493428189</v>
      </c>
      <c r="G91" s="130">
        <v>269076.5076332913</v>
      </c>
      <c r="H91" s="48">
        <f>(H22+H42)/H87/12*1000</f>
        <v>315166.84579237591</v>
      </c>
      <c r="I91" s="141">
        <f t="shared" si="5"/>
        <v>111135.39644955701</v>
      </c>
      <c r="J91" s="51">
        <f t="shared" si="6"/>
        <v>54.469738271978088</v>
      </c>
      <c r="K91" s="142"/>
      <c r="L91" s="61"/>
    </row>
    <row r="92" spans="1:12" x14ac:dyDescent="0.25">
      <c r="A92" s="132" t="s">
        <v>200</v>
      </c>
      <c r="B92" s="67" t="s">
        <v>201</v>
      </c>
      <c r="C92" s="68" t="s">
        <v>195</v>
      </c>
      <c r="D92" s="137">
        <f>D22/12*1000/D89</f>
        <v>136496.58422399996</v>
      </c>
      <c r="E92" s="137">
        <f>E22/12*1000/E89</f>
        <v>257578.00046300888</v>
      </c>
      <c r="F92" s="137">
        <f>F22/12*1000/F89</f>
        <v>197037.29234350444</v>
      </c>
      <c r="G92" s="57">
        <v>257578.00046300888</v>
      </c>
      <c r="H92" s="137">
        <f>H22/H89/12*1000</f>
        <v>307146.03572215734</v>
      </c>
      <c r="I92" s="138">
        <f t="shared" si="5"/>
        <v>110108.7433786529</v>
      </c>
      <c r="J92" s="139">
        <f t="shared" si="6"/>
        <v>55.882184569759062</v>
      </c>
      <c r="K92" s="143"/>
      <c r="L92" s="61"/>
    </row>
    <row r="93" spans="1:12" x14ac:dyDescent="0.25">
      <c r="A93" s="132" t="s">
        <v>202</v>
      </c>
      <c r="B93" s="67" t="s">
        <v>203</v>
      </c>
      <c r="C93" s="68" t="s">
        <v>195</v>
      </c>
      <c r="D93" s="137">
        <f>D42/12*1000/D90</f>
        <v>177445.79798400009</v>
      </c>
      <c r="E93" s="137">
        <f>E42/12*1000/E90</f>
        <v>446690.99616858235</v>
      </c>
      <c r="F93" s="137">
        <f>F42/12*1000/F90</f>
        <v>312068.39707629121</v>
      </c>
      <c r="G93" s="57">
        <v>446690.99616858235</v>
      </c>
      <c r="H93" s="137">
        <f>H42/H90/12*1000</f>
        <v>372442.61519405589</v>
      </c>
      <c r="I93" s="138">
        <f t="shared" si="5"/>
        <v>60374.218117764685</v>
      </c>
      <c r="J93" s="139">
        <f t="shared" si="6"/>
        <v>19.346469775023394</v>
      </c>
      <c r="K93" s="143"/>
      <c r="L93" s="61"/>
    </row>
    <row r="94" spans="1:12" x14ac:dyDescent="0.25">
      <c r="D94"/>
      <c r="E94"/>
      <c r="F94"/>
      <c r="G94" s="144"/>
      <c r="H94"/>
    </row>
    <row r="95" spans="1:12" ht="18.75" x14ac:dyDescent="0.3">
      <c r="B95" s="15" t="s">
        <v>204</v>
      </c>
      <c r="D95"/>
      <c r="E95"/>
      <c r="F95"/>
      <c r="G95" s="144"/>
      <c r="H95"/>
    </row>
    <row r="96" spans="1:12" ht="18.75" x14ac:dyDescent="0.3">
      <c r="B96" s="15" t="s">
        <v>205</v>
      </c>
      <c r="D96"/>
      <c r="E96"/>
      <c r="F96"/>
      <c r="G96" s="144"/>
      <c r="H96"/>
      <c r="I96" s="69"/>
    </row>
    <row r="97" spans="2:9" ht="18.75" x14ac:dyDescent="0.3">
      <c r="B97" s="15" t="s">
        <v>206</v>
      </c>
      <c r="D97"/>
      <c r="E97"/>
      <c r="F97"/>
      <c r="G97" s="144"/>
      <c r="H97"/>
    </row>
    <row r="98" spans="2:9" ht="18.75" x14ac:dyDescent="0.3">
      <c r="B98" s="15" t="s">
        <v>207</v>
      </c>
      <c r="D98"/>
      <c r="E98"/>
      <c r="F98"/>
      <c r="G98" s="144"/>
      <c r="H98"/>
    </row>
    <row r="99" spans="2:9" ht="18.75" x14ac:dyDescent="0.3">
      <c r="B99" s="15" t="s">
        <v>208</v>
      </c>
      <c r="D99"/>
      <c r="E99"/>
      <c r="F99"/>
      <c r="G99" s="144"/>
      <c r="H99"/>
    </row>
    <row r="100" spans="2:9" ht="18.75" x14ac:dyDescent="0.3">
      <c r="B100" s="145"/>
      <c r="D100"/>
      <c r="E100"/>
      <c r="F100"/>
      <c r="G100" s="144"/>
      <c r="H100"/>
    </row>
    <row r="101" spans="2:9" ht="18.75" x14ac:dyDescent="0.3">
      <c r="B101" s="145" t="s">
        <v>209</v>
      </c>
      <c r="D101"/>
      <c r="E101"/>
      <c r="F101"/>
      <c r="G101" s="144"/>
      <c r="H101"/>
    </row>
    <row r="102" spans="2:9" ht="18.75" x14ac:dyDescent="0.3">
      <c r="B102" s="145" t="s">
        <v>210</v>
      </c>
      <c r="D102" s="146"/>
      <c r="E102" s="20"/>
    </row>
    <row r="103" spans="2:9" ht="18.75" x14ac:dyDescent="0.3">
      <c r="B103" s="145"/>
      <c r="E103" s="147"/>
    </row>
    <row r="104" spans="2:9" ht="18.75" x14ac:dyDescent="0.3">
      <c r="B104" s="15" t="s">
        <v>211</v>
      </c>
    </row>
    <row r="107" spans="2:9" x14ac:dyDescent="0.25">
      <c r="I107" s="69"/>
    </row>
  </sheetData>
  <mergeCells count="10">
    <mergeCell ref="I12:J12"/>
    <mergeCell ref="K12:K13"/>
    <mergeCell ref="A82:A83"/>
    <mergeCell ref="B82:B83"/>
    <mergeCell ref="A12:A13"/>
    <mergeCell ref="B12:B13"/>
    <mergeCell ref="C12:C13"/>
    <mergeCell ref="D12:F12"/>
    <mergeCell ref="G12:G13"/>
    <mergeCell ref="H12:H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workbookViewId="0">
      <selection activeCell="B24" sqref="B24"/>
    </sheetView>
  </sheetViews>
  <sheetFormatPr defaultRowHeight="18.75" x14ac:dyDescent="0.3"/>
  <cols>
    <col min="1" max="1" width="10.5703125" style="251" customWidth="1"/>
    <col min="2" max="2" width="66" style="15" customWidth="1"/>
    <col min="3" max="3" width="17.140625" style="14" customWidth="1"/>
    <col min="4" max="4" width="19.5703125" style="14" customWidth="1"/>
    <col min="5" max="5" width="19.28515625" style="15" customWidth="1"/>
    <col min="6" max="6" width="18.85546875" style="252" customWidth="1"/>
    <col min="7" max="7" width="17" style="253" hidden="1" customWidth="1"/>
    <col min="8" max="8" width="18.85546875" style="252" customWidth="1"/>
    <col min="9" max="9" width="17.140625" style="15" customWidth="1"/>
    <col min="10" max="10" width="14.140625" style="210" customWidth="1"/>
    <col min="11" max="11" width="45.42578125" customWidth="1"/>
    <col min="12" max="12" width="13.7109375" style="149" bestFit="1" customWidth="1"/>
    <col min="13" max="256" width="9.140625" style="149"/>
    <col min="257" max="257" width="10.5703125" style="149" customWidth="1"/>
    <col min="258" max="258" width="66" style="149" customWidth="1"/>
    <col min="259" max="259" width="17.140625" style="149" customWidth="1"/>
    <col min="260" max="260" width="19.5703125" style="149" customWidth="1"/>
    <col min="261" max="261" width="19.28515625" style="149" customWidth="1"/>
    <col min="262" max="262" width="18.85546875" style="149" customWidth="1"/>
    <col min="263" max="263" width="0" style="149" hidden="1" customWidth="1"/>
    <col min="264" max="264" width="18.85546875" style="149" customWidth="1"/>
    <col min="265" max="265" width="17.140625" style="149" customWidth="1"/>
    <col min="266" max="266" width="14.140625" style="149" customWidth="1"/>
    <col min="267" max="267" width="45.42578125" style="149" customWidth="1"/>
    <col min="268" max="268" width="13.7109375" style="149" bestFit="1" customWidth="1"/>
    <col min="269" max="512" width="9.140625" style="149"/>
    <col min="513" max="513" width="10.5703125" style="149" customWidth="1"/>
    <col min="514" max="514" width="66" style="149" customWidth="1"/>
    <col min="515" max="515" width="17.140625" style="149" customWidth="1"/>
    <col min="516" max="516" width="19.5703125" style="149" customWidth="1"/>
    <col min="517" max="517" width="19.28515625" style="149" customWidth="1"/>
    <col min="518" max="518" width="18.85546875" style="149" customWidth="1"/>
    <col min="519" max="519" width="0" style="149" hidden="1" customWidth="1"/>
    <col min="520" max="520" width="18.85546875" style="149" customWidth="1"/>
    <col min="521" max="521" width="17.140625" style="149" customWidth="1"/>
    <col min="522" max="522" width="14.140625" style="149" customWidth="1"/>
    <col min="523" max="523" width="45.42578125" style="149" customWidth="1"/>
    <col min="524" max="524" width="13.7109375" style="149" bestFit="1" customWidth="1"/>
    <col min="525" max="768" width="9.140625" style="149"/>
    <col min="769" max="769" width="10.5703125" style="149" customWidth="1"/>
    <col min="770" max="770" width="66" style="149" customWidth="1"/>
    <col min="771" max="771" width="17.140625" style="149" customWidth="1"/>
    <col min="772" max="772" width="19.5703125" style="149" customWidth="1"/>
    <col min="773" max="773" width="19.28515625" style="149" customWidth="1"/>
    <col min="774" max="774" width="18.85546875" style="149" customWidth="1"/>
    <col min="775" max="775" width="0" style="149" hidden="1" customWidth="1"/>
    <col min="776" max="776" width="18.85546875" style="149" customWidth="1"/>
    <col min="777" max="777" width="17.140625" style="149" customWidth="1"/>
    <col min="778" max="778" width="14.140625" style="149" customWidth="1"/>
    <col min="779" max="779" width="45.42578125" style="149" customWidth="1"/>
    <col min="780" max="780" width="13.7109375" style="149" bestFit="1" customWidth="1"/>
    <col min="781" max="1024" width="9.140625" style="149"/>
    <col min="1025" max="1025" width="10.5703125" style="149" customWidth="1"/>
    <col min="1026" max="1026" width="66" style="149" customWidth="1"/>
    <col min="1027" max="1027" width="17.140625" style="149" customWidth="1"/>
    <col min="1028" max="1028" width="19.5703125" style="149" customWidth="1"/>
    <col min="1029" max="1029" width="19.28515625" style="149" customWidth="1"/>
    <col min="1030" max="1030" width="18.85546875" style="149" customWidth="1"/>
    <col min="1031" max="1031" width="0" style="149" hidden="1" customWidth="1"/>
    <col min="1032" max="1032" width="18.85546875" style="149" customWidth="1"/>
    <col min="1033" max="1033" width="17.140625" style="149" customWidth="1"/>
    <col min="1034" max="1034" width="14.140625" style="149" customWidth="1"/>
    <col min="1035" max="1035" width="45.42578125" style="149" customWidth="1"/>
    <col min="1036" max="1036" width="13.7109375" style="149" bestFit="1" customWidth="1"/>
    <col min="1037" max="1280" width="9.140625" style="149"/>
    <col min="1281" max="1281" width="10.5703125" style="149" customWidth="1"/>
    <col min="1282" max="1282" width="66" style="149" customWidth="1"/>
    <col min="1283" max="1283" width="17.140625" style="149" customWidth="1"/>
    <col min="1284" max="1284" width="19.5703125" style="149" customWidth="1"/>
    <col min="1285" max="1285" width="19.28515625" style="149" customWidth="1"/>
    <col min="1286" max="1286" width="18.85546875" style="149" customWidth="1"/>
    <col min="1287" max="1287" width="0" style="149" hidden="1" customWidth="1"/>
    <col min="1288" max="1288" width="18.85546875" style="149" customWidth="1"/>
    <col min="1289" max="1289" width="17.140625" style="149" customWidth="1"/>
    <col min="1290" max="1290" width="14.140625" style="149" customWidth="1"/>
    <col min="1291" max="1291" width="45.42578125" style="149" customWidth="1"/>
    <col min="1292" max="1292" width="13.7109375" style="149" bestFit="1" customWidth="1"/>
    <col min="1293" max="1536" width="9.140625" style="149"/>
    <col min="1537" max="1537" width="10.5703125" style="149" customWidth="1"/>
    <col min="1538" max="1538" width="66" style="149" customWidth="1"/>
    <col min="1539" max="1539" width="17.140625" style="149" customWidth="1"/>
    <col min="1540" max="1540" width="19.5703125" style="149" customWidth="1"/>
    <col min="1541" max="1541" width="19.28515625" style="149" customWidth="1"/>
    <col min="1542" max="1542" width="18.85546875" style="149" customWidth="1"/>
    <col min="1543" max="1543" width="0" style="149" hidden="1" customWidth="1"/>
    <col min="1544" max="1544" width="18.85546875" style="149" customWidth="1"/>
    <col min="1545" max="1545" width="17.140625" style="149" customWidth="1"/>
    <col min="1546" max="1546" width="14.140625" style="149" customWidth="1"/>
    <col min="1547" max="1547" width="45.42578125" style="149" customWidth="1"/>
    <col min="1548" max="1548" width="13.7109375" style="149" bestFit="1" customWidth="1"/>
    <col min="1549" max="1792" width="9.140625" style="149"/>
    <col min="1793" max="1793" width="10.5703125" style="149" customWidth="1"/>
    <col min="1794" max="1794" width="66" style="149" customWidth="1"/>
    <col min="1795" max="1795" width="17.140625" style="149" customWidth="1"/>
    <col min="1796" max="1796" width="19.5703125" style="149" customWidth="1"/>
    <col min="1797" max="1797" width="19.28515625" style="149" customWidth="1"/>
    <col min="1798" max="1798" width="18.85546875" style="149" customWidth="1"/>
    <col min="1799" max="1799" width="0" style="149" hidden="1" customWidth="1"/>
    <col min="1800" max="1800" width="18.85546875" style="149" customWidth="1"/>
    <col min="1801" max="1801" width="17.140625" style="149" customWidth="1"/>
    <col min="1802" max="1802" width="14.140625" style="149" customWidth="1"/>
    <col min="1803" max="1803" width="45.42578125" style="149" customWidth="1"/>
    <col min="1804" max="1804" width="13.7109375" style="149" bestFit="1" customWidth="1"/>
    <col min="1805" max="2048" width="9.140625" style="149"/>
    <col min="2049" max="2049" width="10.5703125" style="149" customWidth="1"/>
    <col min="2050" max="2050" width="66" style="149" customWidth="1"/>
    <col min="2051" max="2051" width="17.140625" style="149" customWidth="1"/>
    <col min="2052" max="2052" width="19.5703125" style="149" customWidth="1"/>
    <col min="2053" max="2053" width="19.28515625" style="149" customWidth="1"/>
    <col min="2054" max="2054" width="18.85546875" style="149" customWidth="1"/>
    <col min="2055" max="2055" width="0" style="149" hidden="1" customWidth="1"/>
    <col min="2056" max="2056" width="18.85546875" style="149" customWidth="1"/>
    <col min="2057" max="2057" width="17.140625" style="149" customWidth="1"/>
    <col min="2058" max="2058" width="14.140625" style="149" customWidth="1"/>
    <col min="2059" max="2059" width="45.42578125" style="149" customWidth="1"/>
    <col min="2060" max="2060" width="13.7109375" style="149" bestFit="1" customWidth="1"/>
    <col min="2061" max="2304" width="9.140625" style="149"/>
    <col min="2305" max="2305" width="10.5703125" style="149" customWidth="1"/>
    <col min="2306" max="2306" width="66" style="149" customWidth="1"/>
    <col min="2307" max="2307" width="17.140625" style="149" customWidth="1"/>
    <col min="2308" max="2308" width="19.5703125" style="149" customWidth="1"/>
    <col min="2309" max="2309" width="19.28515625" style="149" customWidth="1"/>
    <col min="2310" max="2310" width="18.85546875" style="149" customWidth="1"/>
    <col min="2311" max="2311" width="0" style="149" hidden="1" customWidth="1"/>
    <col min="2312" max="2312" width="18.85546875" style="149" customWidth="1"/>
    <col min="2313" max="2313" width="17.140625" style="149" customWidth="1"/>
    <col min="2314" max="2314" width="14.140625" style="149" customWidth="1"/>
    <col min="2315" max="2315" width="45.42578125" style="149" customWidth="1"/>
    <col min="2316" max="2316" width="13.7109375" style="149" bestFit="1" customWidth="1"/>
    <col min="2317" max="2560" width="9.140625" style="149"/>
    <col min="2561" max="2561" width="10.5703125" style="149" customWidth="1"/>
    <col min="2562" max="2562" width="66" style="149" customWidth="1"/>
    <col min="2563" max="2563" width="17.140625" style="149" customWidth="1"/>
    <col min="2564" max="2564" width="19.5703125" style="149" customWidth="1"/>
    <col min="2565" max="2565" width="19.28515625" style="149" customWidth="1"/>
    <col min="2566" max="2566" width="18.85546875" style="149" customWidth="1"/>
    <col min="2567" max="2567" width="0" style="149" hidden="1" customWidth="1"/>
    <col min="2568" max="2568" width="18.85546875" style="149" customWidth="1"/>
    <col min="2569" max="2569" width="17.140625" style="149" customWidth="1"/>
    <col min="2570" max="2570" width="14.140625" style="149" customWidth="1"/>
    <col min="2571" max="2571" width="45.42578125" style="149" customWidth="1"/>
    <col min="2572" max="2572" width="13.7109375" style="149" bestFit="1" customWidth="1"/>
    <col min="2573" max="2816" width="9.140625" style="149"/>
    <col min="2817" max="2817" width="10.5703125" style="149" customWidth="1"/>
    <col min="2818" max="2818" width="66" style="149" customWidth="1"/>
    <col min="2819" max="2819" width="17.140625" style="149" customWidth="1"/>
    <col min="2820" max="2820" width="19.5703125" style="149" customWidth="1"/>
    <col min="2821" max="2821" width="19.28515625" style="149" customWidth="1"/>
    <col min="2822" max="2822" width="18.85546875" style="149" customWidth="1"/>
    <col min="2823" max="2823" width="0" style="149" hidden="1" customWidth="1"/>
    <col min="2824" max="2824" width="18.85546875" style="149" customWidth="1"/>
    <col min="2825" max="2825" width="17.140625" style="149" customWidth="1"/>
    <col min="2826" max="2826" width="14.140625" style="149" customWidth="1"/>
    <col min="2827" max="2827" width="45.42578125" style="149" customWidth="1"/>
    <col min="2828" max="2828" width="13.7109375" style="149" bestFit="1" customWidth="1"/>
    <col min="2829" max="3072" width="9.140625" style="149"/>
    <col min="3073" max="3073" width="10.5703125" style="149" customWidth="1"/>
    <col min="3074" max="3074" width="66" style="149" customWidth="1"/>
    <col min="3075" max="3075" width="17.140625" style="149" customWidth="1"/>
    <col min="3076" max="3076" width="19.5703125" style="149" customWidth="1"/>
    <col min="3077" max="3077" width="19.28515625" style="149" customWidth="1"/>
    <col min="3078" max="3078" width="18.85546875" style="149" customWidth="1"/>
    <col min="3079" max="3079" width="0" style="149" hidden="1" customWidth="1"/>
    <col min="3080" max="3080" width="18.85546875" style="149" customWidth="1"/>
    <col min="3081" max="3081" width="17.140625" style="149" customWidth="1"/>
    <col min="3082" max="3082" width="14.140625" style="149" customWidth="1"/>
    <col min="3083" max="3083" width="45.42578125" style="149" customWidth="1"/>
    <col min="3084" max="3084" width="13.7109375" style="149" bestFit="1" customWidth="1"/>
    <col min="3085" max="3328" width="9.140625" style="149"/>
    <col min="3329" max="3329" width="10.5703125" style="149" customWidth="1"/>
    <col min="3330" max="3330" width="66" style="149" customWidth="1"/>
    <col min="3331" max="3331" width="17.140625" style="149" customWidth="1"/>
    <col min="3332" max="3332" width="19.5703125" style="149" customWidth="1"/>
    <col min="3333" max="3333" width="19.28515625" style="149" customWidth="1"/>
    <col min="3334" max="3334" width="18.85546875" style="149" customWidth="1"/>
    <col min="3335" max="3335" width="0" style="149" hidden="1" customWidth="1"/>
    <col min="3336" max="3336" width="18.85546875" style="149" customWidth="1"/>
    <col min="3337" max="3337" width="17.140625" style="149" customWidth="1"/>
    <col min="3338" max="3338" width="14.140625" style="149" customWidth="1"/>
    <col min="3339" max="3339" width="45.42578125" style="149" customWidth="1"/>
    <col min="3340" max="3340" width="13.7109375" style="149" bestFit="1" customWidth="1"/>
    <col min="3341" max="3584" width="9.140625" style="149"/>
    <col min="3585" max="3585" width="10.5703125" style="149" customWidth="1"/>
    <col min="3586" max="3586" width="66" style="149" customWidth="1"/>
    <col min="3587" max="3587" width="17.140625" style="149" customWidth="1"/>
    <col min="3588" max="3588" width="19.5703125" style="149" customWidth="1"/>
    <col min="3589" max="3589" width="19.28515625" style="149" customWidth="1"/>
    <col min="3590" max="3590" width="18.85546875" style="149" customWidth="1"/>
    <col min="3591" max="3591" width="0" style="149" hidden="1" customWidth="1"/>
    <col min="3592" max="3592" width="18.85546875" style="149" customWidth="1"/>
    <col min="3593" max="3593" width="17.140625" style="149" customWidth="1"/>
    <col min="3594" max="3594" width="14.140625" style="149" customWidth="1"/>
    <col min="3595" max="3595" width="45.42578125" style="149" customWidth="1"/>
    <col min="3596" max="3596" width="13.7109375" style="149" bestFit="1" customWidth="1"/>
    <col min="3597" max="3840" width="9.140625" style="149"/>
    <col min="3841" max="3841" width="10.5703125" style="149" customWidth="1"/>
    <col min="3842" max="3842" width="66" style="149" customWidth="1"/>
    <col min="3843" max="3843" width="17.140625" style="149" customWidth="1"/>
    <col min="3844" max="3844" width="19.5703125" style="149" customWidth="1"/>
    <col min="3845" max="3845" width="19.28515625" style="149" customWidth="1"/>
    <col min="3846" max="3846" width="18.85546875" style="149" customWidth="1"/>
    <col min="3847" max="3847" width="0" style="149" hidden="1" customWidth="1"/>
    <col min="3848" max="3848" width="18.85546875" style="149" customWidth="1"/>
    <col min="3849" max="3849" width="17.140625" style="149" customWidth="1"/>
    <col min="3850" max="3850" width="14.140625" style="149" customWidth="1"/>
    <col min="3851" max="3851" width="45.42578125" style="149" customWidth="1"/>
    <col min="3852" max="3852" width="13.7109375" style="149" bestFit="1" customWidth="1"/>
    <col min="3853" max="4096" width="9.140625" style="149"/>
    <col min="4097" max="4097" width="10.5703125" style="149" customWidth="1"/>
    <col min="4098" max="4098" width="66" style="149" customWidth="1"/>
    <col min="4099" max="4099" width="17.140625" style="149" customWidth="1"/>
    <col min="4100" max="4100" width="19.5703125" style="149" customWidth="1"/>
    <col min="4101" max="4101" width="19.28515625" style="149" customWidth="1"/>
    <col min="4102" max="4102" width="18.85546875" style="149" customWidth="1"/>
    <col min="4103" max="4103" width="0" style="149" hidden="1" customWidth="1"/>
    <col min="4104" max="4104" width="18.85546875" style="149" customWidth="1"/>
    <col min="4105" max="4105" width="17.140625" style="149" customWidth="1"/>
    <col min="4106" max="4106" width="14.140625" style="149" customWidth="1"/>
    <col min="4107" max="4107" width="45.42578125" style="149" customWidth="1"/>
    <col min="4108" max="4108" width="13.7109375" style="149" bestFit="1" customWidth="1"/>
    <col min="4109" max="4352" width="9.140625" style="149"/>
    <col min="4353" max="4353" width="10.5703125" style="149" customWidth="1"/>
    <col min="4354" max="4354" width="66" style="149" customWidth="1"/>
    <col min="4355" max="4355" width="17.140625" style="149" customWidth="1"/>
    <col min="4356" max="4356" width="19.5703125" style="149" customWidth="1"/>
    <col min="4357" max="4357" width="19.28515625" style="149" customWidth="1"/>
    <col min="4358" max="4358" width="18.85546875" style="149" customWidth="1"/>
    <col min="4359" max="4359" width="0" style="149" hidden="1" customWidth="1"/>
    <col min="4360" max="4360" width="18.85546875" style="149" customWidth="1"/>
    <col min="4361" max="4361" width="17.140625" style="149" customWidth="1"/>
    <col min="4362" max="4362" width="14.140625" style="149" customWidth="1"/>
    <col min="4363" max="4363" width="45.42578125" style="149" customWidth="1"/>
    <col min="4364" max="4364" width="13.7109375" style="149" bestFit="1" customWidth="1"/>
    <col min="4365" max="4608" width="9.140625" style="149"/>
    <col min="4609" max="4609" width="10.5703125" style="149" customWidth="1"/>
    <col min="4610" max="4610" width="66" style="149" customWidth="1"/>
    <col min="4611" max="4611" width="17.140625" style="149" customWidth="1"/>
    <col min="4612" max="4612" width="19.5703125" style="149" customWidth="1"/>
    <col min="4613" max="4613" width="19.28515625" style="149" customWidth="1"/>
    <col min="4614" max="4614" width="18.85546875" style="149" customWidth="1"/>
    <col min="4615" max="4615" width="0" style="149" hidden="1" customWidth="1"/>
    <col min="4616" max="4616" width="18.85546875" style="149" customWidth="1"/>
    <col min="4617" max="4617" width="17.140625" style="149" customWidth="1"/>
    <col min="4618" max="4618" width="14.140625" style="149" customWidth="1"/>
    <col min="4619" max="4619" width="45.42578125" style="149" customWidth="1"/>
    <col min="4620" max="4620" width="13.7109375" style="149" bestFit="1" customWidth="1"/>
    <col min="4621" max="4864" width="9.140625" style="149"/>
    <col min="4865" max="4865" width="10.5703125" style="149" customWidth="1"/>
    <col min="4866" max="4866" width="66" style="149" customWidth="1"/>
    <col min="4867" max="4867" width="17.140625" style="149" customWidth="1"/>
    <col min="4868" max="4868" width="19.5703125" style="149" customWidth="1"/>
    <col min="4869" max="4869" width="19.28515625" style="149" customWidth="1"/>
    <col min="4870" max="4870" width="18.85546875" style="149" customWidth="1"/>
    <col min="4871" max="4871" width="0" style="149" hidden="1" customWidth="1"/>
    <col min="4872" max="4872" width="18.85546875" style="149" customWidth="1"/>
    <col min="4873" max="4873" width="17.140625" style="149" customWidth="1"/>
    <col min="4874" max="4874" width="14.140625" style="149" customWidth="1"/>
    <col min="4875" max="4875" width="45.42578125" style="149" customWidth="1"/>
    <col min="4876" max="4876" width="13.7109375" style="149" bestFit="1" customWidth="1"/>
    <col min="4877" max="5120" width="9.140625" style="149"/>
    <col min="5121" max="5121" width="10.5703125" style="149" customWidth="1"/>
    <col min="5122" max="5122" width="66" style="149" customWidth="1"/>
    <col min="5123" max="5123" width="17.140625" style="149" customWidth="1"/>
    <col min="5124" max="5124" width="19.5703125" style="149" customWidth="1"/>
    <col min="5125" max="5125" width="19.28515625" style="149" customWidth="1"/>
    <col min="5126" max="5126" width="18.85546875" style="149" customWidth="1"/>
    <col min="5127" max="5127" width="0" style="149" hidden="1" customWidth="1"/>
    <col min="5128" max="5128" width="18.85546875" style="149" customWidth="1"/>
    <col min="5129" max="5129" width="17.140625" style="149" customWidth="1"/>
    <col min="5130" max="5130" width="14.140625" style="149" customWidth="1"/>
    <col min="5131" max="5131" width="45.42578125" style="149" customWidth="1"/>
    <col min="5132" max="5132" width="13.7109375" style="149" bestFit="1" customWidth="1"/>
    <col min="5133" max="5376" width="9.140625" style="149"/>
    <col min="5377" max="5377" width="10.5703125" style="149" customWidth="1"/>
    <col min="5378" max="5378" width="66" style="149" customWidth="1"/>
    <col min="5379" max="5379" width="17.140625" style="149" customWidth="1"/>
    <col min="5380" max="5380" width="19.5703125" style="149" customWidth="1"/>
    <col min="5381" max="5381" width="19.28515625" style="149" customWidth="1"/>
    <col min="5382" max="5382" width="18.85546875" style="149" customWidth="1"/>
    <col min="5383" max="5383" width="0" style="149" hidden="1" customWidth="1"/>
    <col min="5384" max="5384" width="18.85546875" style="149" customWidth="1"/>
    <col min="5385" max="5385" width="17.140625" style="149" customWidth="1"/>
    <col min="5386" max="5386" width="14.140625" style="149" customWidth="1"/>
    <col min="5387" max="5387" width="45.42578125" style="149" customWidth="1"/>
    <col min="5388" max="5388" width="13.7109375" style="149" bestFit="1" customWidth="1"/>
    <col min="5389" max="5632" width="9.140625" style="149"/>
    <col min="5633" max="5633" width="10.5703125" style="149" customWidth="1"/>
    <col min="5634" max="5634" width="66" style="149" customWidth="1"/>
    <col min="5635" max="5635" width="17.140625" style="149" customWidth="1"/>
    <col min="5636" max="5636" width="19.5703125" style="149" customWidth="1"/>
    <col min="5637" max="5637" width="19.28515625" style="149" customWidth="1"/>
    <col min="5638" max="5638" width="18.85546875" style="149" customWidth="1"/>
    <col min="5639" max="5639" width="0" style="149" hidden="1" customWidth="1"/>
    <col min="5640" max="5640" width="18.85546875" style="149" customWidth="1"/>
    <col min="5641" max="5641" width="17.140625" style="149" customWidth="1"/>
    <col min="5642" max="5642" width="14.140625" style="149" customWidth="1"/>
    <col min="5643" max="5643" width="45.42578125" style="149" customWidth="1"/>
    <col min="5644" max="5644" width="13.7109375" style="149" bestFit="1" customWidth="1"/>
    <col min="5645" max="5888" width="9.140625" style="149"/>
    <col min="5889" max="5889" width="10.5703125" style="149" customWidth="1"/>
    <col min="5890" max="5890" width="66" style="149" customWidth="1"/>
    <col min="5891" max="5891" width="17.140625" style="149" customWidth="1"/>
    <col min="5892" max="5892" width="19.5703125" style="149" customWidth="1"/>
    <col min="5893" max="5893" width="19.28515625" style="149" customWidth="1"/>
    <col min="5894" max="5894" width="18.85546875" style="149" customWidth="1"/>
    <col min="5895" max="5895" width="0" style="149" hidden="1" customWidth="1"/>
    <col min="5896" max="5896" width="18.85546875" style="149" customWidth="1"/>
    <col min="5897" max="5897" width="17.140625" style="149" customWidth="1"/>
    <col min="5898" max="5898" width="14.140625" style="149" customWidth="1"/>
    <col min="5899" max="5899" width="45.42578125" style="149" customWidth="1"/>
    <col min="5900" max="5900" width="13.7109375" style="149" bestFit="1" customWidth="1"/>
    <col min="5901" max="6144" width="9.140625" style="149"/>
    <col min="6145" max="6145" width="10.5703125" style="149" customWidth="1"/>
    <col min="6146" max="6146" width="66" style="149" customWidth="1"/>
    <col min="6147" max="6147" width="17.140625" style="149" customWidth="1"/>
    <col min="6148" max="6148" width="19.5703125" style="149" customWidth="1"/>
    <col min="6149" max="6149" width="19.28515625" style="149" customWidth="1"/>
    <col min="6150" max="6150" width="18.85546875" style="149" customWidth="1"/>
    <col min="6151" max="6151" width="0" style="149" hidden="1" customWidth="1"/>
    <col min="6152" max="6152" width="18.85546875" style="149" customWidth="1"/>
    <col min="6153" max="6153" width="17.140625" style="149" customWidth="1"/>
    <col min="6154" max="6154" width="14.140625" style="149" customWidth="1"/>
    <col min="6155" max="6155" width="45.42578125" style="149" customWidth="1"/>
    <col min="6156" max="6156" width="13.7109375" style="149" bestFit="1" customWidth="1"/>
    <col min="6157" max="6400" width="9.140625" style="149"/>
    <col min="6401" max="6401" width="10.5703125" style="149" customWidth="1"/>
    <col min="6402" max="6402" width="66" style="149" customWidth="1"/>
    <col min="6403" max="6403" width="17.140625" style="149" customWidth="1"/>
    <col min="6404" max="6404" width="19.5703125" style="149" customWidth="1"/>
    <col min="6405" max="6405" width="19.28515625" style="149" customWidth="1"/>
    <col min="6406" max="6406" width="18.85546875" style="149" customWidth="1"/>
    <col min="6407" max="6407" width="0" style="149" hidden="1" customWidth="1"/>
    <col min="6408" max="6408" width="18.85546875" style="149" customWidth="1"/>
    <col min="6409" max="6409" width="17.140625" style="149" customWidth="1"/>
    <col min="6410" max="6410" width="14.140625" style="149" customWidth="1"/>
    <col min="6411" max="6411" width="45.42578125" style="149" customWidth="1"/>
    <col min="6412" max="6412" width="13.7109375" style="149" bestFit="1" customWidth="1"/>
    <col min="6413" max="6656" width="9.140625" style="149"/>
    <col min="6657" max="6657" width="10.5703125" style="149" customWidth="1"/>
    <col min="6658" max="6658" width="66" style="149" customWidth="1"/>
    <col min="6659" max="6659" width="17.140625" style="149" customWidth="1"/>
    <col min="6660" max="6660" width="19.5703125" style="149" customWidth="1"/>
    <col min="6661" max="6661" width="19.28515625" style="149" customWidth="1"/>
    <col min="6662" max="6662" width="18.85546875" style="149" customWidth="1"/>
    <col min="6663" max="6663" width="0" style="149" hidden="1" customWidth="1"/>
    <col min="6664" max="6664" width="18.85546875" style="149" customWidth="1"/>
    <col min="6665" max="6665" width="17.140625" style="149" customWidth="1"/>
    <col min="6666" max="6666" width="14.140625" style="149" customWidth="1"/>
    <col min="6667" max="6667" width="45.42578125" style="149" customWidth="1"/>
    <col min="6668" max="6668" width="13.7109375" style="149" bestFit="1" customWidth="1"/>
    <col min="6669" max="6912" width="9.140625" style="149"/>
    <col min="6913" max="6913" width="10.5703125" style="149" customWidth="1"/>
    <col min="6914" max="6914" width="66" style="149" customWidth="1"/>
    <col min="6915" max="6915" width="17.140625" style="149" customWidth="1"/>
    <col min="6916" max="6916" width="19.5703125" style="149" customWidth="1"/>
    <col min="6917" max="6917" width="19.28515625" style="149" customWidth="1"/>
    <col min="6918" max="6918" width="18.85546875" style="149" customWidth="1"/>
    <col min="6919" max="6919" width="0" style="149" hidden="1" customWidth="1"/>
    <col min="6920" max="6920" width="18.85546875" style="149" customWidth="1"/>
    <col min="6921" max="6921" width="17.140625" style="149" customWidth="1"/>
    <col min="6922" max="6922" width="14.140625" style="149" customWidth="1"/>
    <col min="6923" max="6923" width="45.42578125" style="149" customWidth="1"/>
    <col min="6924" max="6924" width="13.7109375" style="149" bestFit="1" customWidth="1"/>
    <col min="6925" max="7168" width="9.140625" style="149"/>
    <col min="7169" max="7169" width="10.5703125" style="149" customWidth="1"/>
    <col min="7170" max="7170" width="66" style="149" customWidth="1"/>
    <col min="7171" max="7171" width="17.140625" style="149" customWidth="1"/>
    <col min="7172" max="7172" width="19.5703125" style="149" customWidth="1"/>
    <col min="7173" max="7173" width="19.28515625" style="149" customWidth="1"/>
    <col min="7174" max="7174" width="18.85546875" style="149" customWidth="1"/>
    <col min="7175" max="7175" width="0" style="149" hidden="1" customWidth="1"/>
    <col min="7176" max="7176" width="18.85546875" style="149" customWidth="1"/>
    <col min="7177" max="7177" width="17.140625" style="149" customWidth="1"/>
    <col min="7178" max="7178" width="14.140625" style="149" customWidth="1"/>
    <col min="7179" max="7179" width="45.42578125" style="149" customWidth="1"/>
    <col min="7180" max="7180" width="13.7109375" style="149" bestFit="1" customWidth="1"/>
    <col min="7181" max="7424" width="9.140625" style="149"/>
    <col min="7425" max="7425" width="10.5703125" style="149" customWidth="1"/>
    <col min="7426" max="7426" width="66" style="149" customWidth="1"/>
    <col min="7427" max="7427" width="17.140625" style="149" customWidth="1"/>
    <col min="7428" max="7428" width="19.5703125" style="149" customWidth="1"/>
    <col min="7429" max="7429" width="19.28515625" style="149" customWidth="1"/>
    <col min="7430" max="7430" width="18.85546875" style="149" customWidth="1"/>
    <col min="7431" max="7431" width="0" style="149" hidden="1" customWidth="1"/>
    <col min="7432" max="7432" width="18.85546875" style="149" customWidth="1"/>
    <col min="7433" max="7433" width="17.140625" style="149" customWidth="1"/>
    <col min="7434" max="7434" width="14.140625" style="149" customWidth="1"/>
    <col min="7435" max="7435" width="45.42578125" style="149" customWidth="1"/>
    <col min="7436" max="7436" width="13.7109375" style="149" bestFit="1" customWidth="1"/>
    <col min="7437" max="7680" width="9.140625" style="149"/>
    <col min="7681" max="7681" width="10.5703125" style="149" customWidth="1"/>
    <col min="7682" max="7682" width="66" style="149" customWidth="1"/>
    <col min="7683" max="7683" width="17.140625" style="149" customWidth="1"/>
    <col min="7684" max="7684" width="19.5703125" style="149" customWidth="1"/>
    <col min="7685" max="7685" width="19.28515625" style="149" customWidth="1"/>
    <col min="7686" max="7686" width="18.85546875" style="149" customWidth="1"/>
    <col min="7687" max="7687" width="0" style="149" hidden="1" customWidth="1"/>
    <col min="7688" max="7688" width="18.85546875" style="149" customWidth="1"/>
    <col min="7689" max="7689" width="17.140625" style="149" customWidth="1"/>
    <col min="7690" max="7690" width="14.140625" style="149" customWidth="1"/>
    <col min="7691" max="7691" width="45.42578125" style="149" customWidth="1"/>
    <col min="7692" max="7692" width="13.7109375" style="149" bestFit="1" customWidth="1"/>
    <col min="7693" max="7936" width="9.140625" style="149"/>
    <col min="7937" max="7937" width="10.5703125" style="149" customWidth="1"/>
    <col min="7938" max="7938" width="66" style="149" customWidth="1"/>
    <col min="7939" max="7939" width="17.140625" style="149" customWidth="1"/>
    <col min="7940" max="7940" width="19.5703125" style="149" customWidth="1"/>
    <col min="7941" max="7941" width="19.28515625" style="149" customWidth="1"/>
    <col min="7942" max="7942" width="18.85546875" style="149" customWidth="1"/>
    <col min="7943" max="7943" width="0" style="149" hidden="1" customWidth="1"/>
    <col min="7944" max="7944" width="18.85546875" style="149" customWidth="1"/>
    <col min="7945" max="7945" width="17.140625" style="149" customWidth="1"/>
    <col min="7946" max="7946" width="14.140625" style="149" customWidth="1"/>
    <col min="7947" max="7947" width="45.42578125" style="149" customWidth="1"/>
    <col min="7948" max="7948" width="13.7109375" style="149" bestFit="1" customWidth="1"/>
    <col min="7949" max="8192" width="9.140625" style="149"/>
    <col min="8193" max="8193" width="10.5703125" style="149" customWidth="1"/>
    <col min="8194" max="8194" width="66" style="149" customWidth="1"/>
    <col min="8195" max="8195" width="17.140625" style="149" customWidth="1"/>
    <col min="8196" max="8196" width="19.5703125" style="149" customWidth="1"/>
    <col min="8197" max="8197" width="19.28515625" style="149" customWidth="1"/>
    <col min="8198" max="8198" width="18.85546875" style="149" customWidth="1"/>
    <col min="8199" max="8199" width="0" style="149" hidden="1" customWidth="1"/>
    <col min="8200" max="8200" width="18.85546875" style="149" customWidth="1"/>
    <col min="8201" max="8201" width="17.140625" style="149" customWidth="1"/>
    <col min="8202" max="8202" width="14.140625" style="149" customWidth="1"/>
    <col min="8203" max="8203" width="45.42578125" style="149" customWidth="1"/>
    <col min="8204" max="8204" width="13.7109375" style="149" bestFit="1" customWidth="1"/>
    <col min="8205" max="8448" width="9.140625" style="149"/>
    <col min="8449" max="8449" width="10.5703125" style="149" customWidth="1"/>
    <col min="8450" max="8450" width="66" style="149" customWidth="1"/>
    <col min="8451" max="8451" width="17.140625" style="149" customWidth="1"/>
    <col min="8452" max="8452" width="19.5703125" style="149" customWidth="1"/>
    <col min="8453" max="8453" width="19.28515625" style="149" customWidth="1"/>
    <col min="8454" max="8454" width="18.85546875" style="149" customWidth="1"/>
    <col min="8455" max="8455" width="0" style="149" hidden="1" customWidth="1"/>
    <col min="8456" max="8456" width="18.85546875" style="149" customWidth="1"/>
    <col min="8457" max="8457" width="17.140625" style="149" customWidth="1"/>
    <col min="8458" max="8458" width="14.140625" style="149" customWidth="1"/>
    <col min="8459" max="8459" width="45.42578125" style="149" customWidth="1"/>
    <col min="8460" max="8460" width="13.7109375" style="149" bestFit="1" customWidth="1"/>
    <col min="8461" max="8704" width="9.140625" style="149"/>
    <col min="8705" max="8705" width="10.5703125" style="149" customWidth="1"/>
    <col min="8706" max="8706" width="66" style="149" customWidth="1"/>
    <col min="8707" max="8707" width="17.140625" style="149" customWidth="1"/>
    <col min="8708" max="8708" width="19.5703125" style="149" customWidth="1"/>
    <col min="8709" max="8709" width="19.28515625" style="149" customWidth="1"/>
    <col min="8710" max="8710" width="18.85546875" style="149" customWidth="1"/>
    <col min="8711" max="8711" width="0" style="149" hidden="1" customWidth="1"/>
    <col min="8712" max="8712" width="18.85546875" style="149" customWidth="1"/>
    <col min="8713" max="8713" width="17.140625" style="149" customWidth="1"/>
    <col min="8714" max="8714" width="14.140625" style="149" customWidth="1"/>
    <col min="8715" max="8715" width="45.42578125" style="149" customWidth="1"/>
    <col min="8716" max="8716" width="13.7109375" style="149" bestFit="1" customWidth="1"/>
    <col min="8717" max="8960" width="9.140625" style="149"/>
    <col min="8961" max="8961" width="10.5703125" style="149" customWidth="1"/>
    <col min="8962" max="8962" width="66" style="149" customWidth="1"/>
    <col min="8963" max="8963" width="17.140625" style="149" customWidth="1"/>
    <col min="8964" max="8964" width="19.5703125" style="149" customWidth="1"/>
    <col min="8965" max="8965" width="19.28515625" style="149" customWidth="1"/>
    <col min="8966" max="8966" width="18.85546875" style="149" customWidth="1"/>
    <col min="8967" max="8967" width="0" style="149" hidden="1" customWidth="1"/>
    <col min="8968" max="8968" width="18.85546875" style="149" customWidth="1"/>
    <col min="8969" max="8969" width="17.140625" style="149" customWidth="1"/>
    <col min="8970" max="8970" width="14.140625" style="149" customWidth="1"/>
    <col min="8971" max="8971" width="45.42578125" style="149" customWidth="1"/>
    <col min="8972" max="8972" width="13.7109375" style="149" bestFit="1" customWidth="1"/>
    <col min="8973" max="9216" width="9.140625" style="149"/>
    <col min="9217" max="9217" width="10.5703125" style="149" customWidth="1"/>
    <col min="9218" max="9218" width="66" style="149" customWidth="1"/>
    <col min="9219" max="9219" width="17.140625" style="149" customWidth="1"/>
    <col min="9220" max="9220" width="19.5703125" style="149" customWidth="1"/>
    <col min="9221" max="9221" width="19.28515625" style="149" customWidth="1"/>
    <col min="9222" max="9222" width="18.85546875" style="149" customWidth="1"/>
    <col min="9223" max="9223" width="0" style="149" hidden="1" customWidth="1"/>
    <col min="9224" max="9224" width="18.85546875" style="149" customWidth="1"/>
    <col min="9225" max="9225" width="17.140625" style="149" customWidth="1"/>
    <col min="9226" max="9226" width="14.140625" style="149" customWidth="1"/>
    <col min="9227" max="9227" width="45.42578125" style="149" customWidth="1"/>
    <col min="9228" max="9228" width="13.7109375" style="149" bestFit="1" customWidth="1"/>
    <col min="9229" max="9472" width="9.140625" style="149"/>
    <col min="9473" max="9473" width="10.5703125" style="149" customWidth="1"/>
    <col min="9474" max="9474" width="66" style="149" customWidth="1"/>
    <col min="9475" max="9475" width="17.140625" style="149" customWidth="1"/>
    <col min="9476" max="9476" width="19.5703125" style="149" customWidth="1"/>
    <col min="9477" max="9477" width="19.28515625" style="149" customWidth="1"/>
    <col min="9478" max="9478" width="18.85546875" style="149" customWidth="1"/>
    <col min="9479" max="9479" width="0" style="149" hidden="1" customWidth="1"/>
    <col min="9480" max="9480" width="18.85546875" style="149" customWidth="1"/>
    <col min="9481" max="9481" width="17.140625" style="149" customWidth="1"/>
    <col min="9482" max="9482" width="14.140625" style="149" customWidth="1"/>
    <col min="9483" max="9483" width="45.42578125" style="149" customWidth="1"/>
    <col min="9484" max="9484" width="13.7109375" style="149" bestFit="1" customWidth="1"/>
    <col min="9485" max="9728" width="9.140625" style="149"/>
    <col min="9729" max="9729" width="10.5703125" style="149" customWidth="1"/>
    <col min="9730" max="9730" width="66" style="149" customWidth="1"/>
    <col min="9731" max="9731" width="17.140625" style="149" customWidth="1"/>
    <col min="9732" max="9732" width="19.5703125" style="149" customWidth="1"/>
    <col min="9733" max="9733" width="19.28515625" style="149" customWidth="1"/>
    <col min="9734" max="9734" width="18.85546875" style="149" customWidth="1"/>
    <col min="9735" max="9735" width="0" style="149" hidden="1" customWidth="1"/>
    <col min="9736" max="9736" width="18.85546875" style="149" customWidth="1"/>
    <col min="9737" max="9737" width="17.140625" style="149" customWidth="1"/>
    <col min="9738" max="9738" width="14.140625" style="149" customWidth="1"/>
    <col min="9739" max="9739" width="45.42578125" style="149" customWidth="1"/>
    <col min="9740" max="9740" width="13.7109375" style="149" bestFit="1" customWidth="1"/>
    <col min="9741" max="9984" width="9.140625" style="149"/>
    <col min="9985" max="9985" width="10.5703125" style="149" customWidth="1"/>
    <col min="9986" max="9986" width="66" style="149" customWidth="1"/>
    <col min="9987" max="9987" width="17.140625" style="149" customWidth="1"/>
    <col min="9988" max="9988" width="19.5703125" style="149" customWidth="1"/>
    <col min="9989" max="9989" width="19.28515625" style="149" customWidth="1"/>
    <col min="9990" max="9990" width="18.85546875" style="149" customWidth="1"/>
    <col min="9991" max="9991" width="0" style="149" hidden="1" customWidth="1"/>
    <col min="9992" max="9992" width="18.85546875" style="149" customWidth="1"/>
    <col min="9993" max="9993" width="17.140625" style="149" customWidth="1"/>
    <col min="9994" max="9994" width="14.140625" style="149" customWidth="1"/>
    <col min="9995" max="9995" width="45.42578125" style="149" customWidth="1"/>
    <col min="9996" max="9996" width="13.7109375" style="149" bestFit="1" customWidth="1"/>
    <col min="9997" max="10240" width="9.140625" style="149"/>
    <col min="10241" max="10241" width="10.5703125" style="149" customWidth="1"/>
    <col min="10242" max="10242" width="66" style="149" customWidth="1"/>
    <col min="10243" max="10243" width="17.140625" style="149" customWidth="1"/>
    <col min="10244" max="10244" width="19.5703125" style="149" customWidth="1"/>
    <col min="10245" max="10245" width="19.28515625" style="149" customWidth="1"/>
    <col min="10246" max="10246" width="18.85546875" style="149" customWidth="1"/>
    <col min="10247" max="10247" width="0" style="149" hidden="1" customWidth="1"/>
    <col min="10248" max="10248" width="18.85546875" style="149" customWidth="1"/>
    <col min="10249" max="10249" width="17.140625" style="149" customWidth="1"/>
    <col min="10250" max="10250" width="14.140625" style="149" customWidth="1"/>
    <col min="10251" max="10251" width="45.42578125" style="149" customWidth="1"/>
    <col min="10252" max="10252" width="13.7109375" style="149" bestFit="1" customWidth="1"/>
    <col min="10253" max="10496" width="9.140625" style="149"/>
    <col min="10497" max="10497" width="10.5703125" style="149" customWidth="1"/>
    <col min="10498" max="10498" width="66" style="149" customWidth="1"/>
    <col min="10499" max="10499" width="17.140625" style="149" customWidth="1"/>
    <col min="10500" max="10500" width="19.5703125" style="149" customWidth="1"/>
    <col min="10501" max="10501" width="19.28515625" style="149" customWidth="1"/>
    <col min="10502" max="10502" width="18.85546875" style="149" customWidth="1"/>
    <col min="10503" max="10503" width="0" style="149" hidden="1" customWidth="1"/>
    <col min="10504" max="10504" width="18.85546875" style="149" customWidth="1"/>
    <col min="10505" max="10505" width="17.140625" style="149" customWidth="1"/>
    <col min="10506" max="10506" width="14.140625" style="149" customWidth="1"/>
    <col min="10507" max="10507" width="45.42578125" style="149" customWidth="1"/>
    <col min="10508" max="10508" width="13.7109375" style="149" bestFit="1" customWidth="1"/>
    <col min="10509" max="10752" width="9.140625" style="149"/>
    <col min="10753" max="10753" width="10.5703125" style="149" customWidth="1"/>
    <col min="10754" max="10754" width="66" style="149" customWidth="1"/>
    <col min="10755" max="10755" width="17.140625" style="149" customWidth="1"/>
    <col min="10756" max="10756" width="19.5703125" style="149" customWidth="1"/>
    <col min="10757" max="10757" width="19.28515625" style="149" customWidth="1"/>
    <col min="10758" max="10758" width="18.85546875" style="149" customWidth="1"/>
    <col min="10759" max="10759" width="0" style="149" hidden="1" customWidth="1"/>
    <col min="10760" max="10760" width="18.85546875" style="149" customWidth="1"/>
    <col min="10761" max="10761" width="17.140625" style="149" customWidth="1"/>
    <col min="10762" max="10762" width="14.140625" style="149" customWidth="1"/>
    <col min="10763" max="10763" width="45.42578125" style="149" customWidth="1"/>
    <col min="10764" max="10764" width="13.7109375" style="149" bestFit="1" customWidth="1"/>
    <col min="10765" max="11008" width="9.140625" style="149"/>
    <col min="11009" max="11009" width="10.5703125" style="149" customWidth="1"/>
    <col min="11010" max="11010" width="66" style="149" customWidth="1"/>
    <col min="11011" max="11011" width="17.140625" style="149" customWidth="1"/>
    <col min="11012" max="11012" width="19.5703125" style="149" customWidth="1"/>
    <col min="11013" max="11013" width="19.28515625" style="149" customWidth="1"/>
    <col min="11014" max="11014" width="18.85546875" style="149" customWidth="1"/>
    <col min="11015" max="11015" width="0" style="149" hidden="1" customWidth="1"/>
    <col min="11016" max="11016" width="18.85546875" style="149" customWidth="1"/>
    <col min="11017" max="11017" width="17.140625" style="149" customWidth="1"/>
    <col min="11018" max="11018" width="14.140625" style="149" customWidth="1"/>
    <col min="11019" max="11019" width="45.42578125" style="149" customWidth="1"/>
    <col min="11020" max="11020" width="13.7109375" style="149" bestFit="1" customWidth="1"/>
    <col min="11021" max="11264" width="9.140625" style="149"/>
    <col min="11265" max="11265" width="10.5703125" style="149" customWidth="1"/>
    <col min="11266" max="11266" width="66" style="149" customWidth="1"/>
    <col min="11267" max="11267" width="17.140625" style="149" customWidth="1"/>
    <col min="11268" max="11268" width="19.5703125" style="149" customWidth="1"/>
    <col min="11269" max="11269" width="19.28515625" style="149" customWidth="1"/>
    <col min="11270" max="11270" width="18.85546875" style="149" customWidth="1"/>
    <col min="11271" max="11271" width="0" style="149" hidden="1" customWidth="1"/>
    <col min="11272" max="11272" width="18.85546875" style="149" customWidth="1"/>
    <col min="11273" max="11273" width="17.140625" style="149" customWidth="1"/>
    <col min="11274" max="11274" width="14.140625" style="149" customWidth="1"/>
    <col min="11275" max="11275" width="45.42578125" style="149" customWidth="1"/>
    <col min="11276" max="11276" width="13.7109375" style="149" bestFit="1" customWidth="1"/>
    <col min="11277" max="11520" width="9.140625" style="149"/>
    <col min="11521" max="11521" width="10.5703125" style="149" customWidth="1"/>
    <col min="11522" max="11522" width="66" style="149" customWidth="1"/>
    <col min="11523" max="11523" width="17.140625" style="149" customWidth="1"/>
    <col min="11524" max="11524" width="19.5703125" style="149" customWidth="1"/>
    <col min="11525" max="11525" width="19.28515625" style="149" customWidth="1"/>
    <col min="11526" max="11526" width="18.85546875" style="149" customWidth="1"/>
    <col min="11527" max="11527" width="0" style="149" hidden="1" customWidth="1"/>
    <col min="11528" max="11528" width="18.85546875" style="149" customWidth="1"/>
    <col min="11529" max="11529" width="17.140625" style="149" customWidth="1"/>
    <col min="11530" max="11530" width="14.140625" style="149" customWidth="1"/>
    <col min="11531" max="11531" width="45.42578125" style="149" customWidth="1"/>
    <col min="11532" max="11532" width="13.7109375" style="149" bestFit="1" customWidth="1"/>
    <col min="11533" max="11776" width="9.140625" style="149"/>
    <col min="11777" max="11777" width="10.5703125" style="149" customWidth="1"/>
    <col min="11778" max="11778" width="66" style="149" customWidth="1"/>
    <col min="11779" max="11779" width="17.140625" style="149" customWidth="1"/>
    <col min="11780" max="11780" width="19.5703125" style="149" customWidth="1"/>
    <col min="11781" max="11781" width="19.28515625" style="149" customWidth="1"/>
    <col min="11782" max="11782" width="18.85546875" style="149" customWidth="1"/>
    <col min="11783" max="11783" width="0" style="149" hidden="1" customWidth="1"/>
    <col min="11784" max="11784" width="18.85546875" style="149" customWidth="1"/>
    <col min="11785" max="11785" width="17.140625" style="149" customWidth="1"/>
    <col min="11786" max="11786" width="14.140625" style="149" customWidth="1"/>
    <col min="11787" max="11787" width="45.42578125" style="149" customWidth="1"/>
    <col min="11788" max="11788" width="13.7109375" style="149" bestFit="1" customWidth="1"/>
    <col min="11789" max="12032" width="9.140625" style="149"/>
    <col min="12033" max="12033" width="10.5703125" style="149" customWidth="1"/>
    <col min="12034" max="12034" width="66" style="149" customWidth="1"/>
    <col min="12035" max="12035" width="17.140625" style="149" customWidth="1"/>
    <col min="12036" max="12036" width="19.5703125" style="149" customWidth="1"/>
    <col min="12037" max="12037" width="19.28515625" style="149" customWidth="1"/>
    <col min="12038" max="12038" width="18.85546875" style="149" customWidth="1"/>
    <col min="12039" max="12039" width="0" style="149" hidden="1" customWidth="1"/>
    <col min="12040" max="12040" width="18.85546875" style="149" customWidth="1"/>
    <col min="12041" max="12041" width="17.140625" style="149" customWidth="1"/>
    <col min="12042" max="12042" width="14.140625" style="149" customWidth="1"/>
    <col min="12043" max="12043" width="45.42578125" style="149" customWidth="1"/>
    <col min="12044" max="12044" width="13.7109375" style="149" bestFit="1" customWidth="1"/>
    <col min="12045" max="12288" width="9.140625" style="149"/>
    <col min="12289" max="12289" width="10.5703125" style="149" customWidth="1"/>
    <col min="12290" max="12290" width="66" style="149" customWidth="1"/>
    <col min="12291" max="12291" width="17.140625" style="149" customWidth="1"/>
    <col min="12292" max="12292" width="19.5703125" style="149" customWidth="1"/>
    <col min="12293" max="12293" width="19.28515625" style="149" customWidth="1"/>
    <col min="12294" max="12294" width="18.85546875" style="149" customWidth="1"/>
    <col min="12295" max="12295" width="0" style="149" hidden="1" customWidth="1"/>
    <col min="12296" max="12296" width="18.85546875" style="149" customWidth="1"/>
    <col min="12297" max="12297" width="17.140625" style="149" customWidth="1"/>
    <col min="12298" max="12298" width="14.140625" style="149" customWidth="1"/>
    <col min="12299" max="12299" width="45.42578125" style="149" customWidth="1"/>
    <col min="12300" max="12300" width="13.7109375" style="149" bestFit="1" customWidth="1"/>
    <col min="12301" max="12544" width="9.140625" style="149"/>
    <col min="12545" max="12545" width="10.5703125" style="149" customWidth="1"/>
    <col min="12546" max="12546" width="66" style="149" customWidth="1"/>
    <col min="12547" max="12547" width="17.140625" style="149" customWidth="1"/>
    <col min="12548" max="12548" width="19.5703125" style="149" customWidth="1"/>
    <col min="12549" max="12549" width="19.28515625" style="149" customWidth="1"/>
    <col min="12550" max="12550" width="18.85546875" style="149" customWidth="1"/>
    <col min="12551" max="12551" width="0" style="149" hidden="1" customWidth="1"/>
    <col min="12552" max="12552" width="18.85546875" style="149" customWidth="1"/>
    <col min="12553" max="12553" width="17.140625" style="149" customWidth="1"/>
    <col min="12554" max="12554" width="14.140625" style="149" customWidth="1"/>
    <col min="12555" max="12555" width="45.42578125" style="149" customWidth="1"/>
    <col min="12556" max="12556" width="13.7109375" style="149" bestFit="1" customWidth="1"/>
    <col min="12557" max="12800" width="9.140625" style="149"/>
    <col min="12801" max="12801" width="10.5703125" style="149" customWidth="1"/>
    <col min="12802" max="12802" width="66" style="149" customWidth="1"/>
    <col min="12803" max="12803" width="17.140625" style="149" customWidth="1"/>
    <col min="12804" max="12804" width="19.5703125" style="149" customWidth="1"/>
    <col min="12805" max="12805" width="19.28515625" style="149" customWidth="1"/>
    <col min="12806" max="12806" width="18.85546875" style="149" customWidth="1"/>
    <col min="12807" max="12807" width="0" style="149" hidden="1" customWidth="1"/>
    <col min="12808" max="12808" width="18.85546875" style="149" customWidth="1"/>
    <col min="12809" max="12809" width="17.140625" style="149" customWidth="1"/>
    <col min="12810" max="12810" width="14.140625" style="149" customWidth="1"/>
    <col min="12811" max="12811" width="45.42578125" style="149" customWidth="1"/>
    <col min="12812" max="12812" width="13.7109375" style="149" bestFit="1" customWidth="1"/>
    <col min="12813" max="13056" width="9.140625" style="149"/>
    <col min="13057" max="13057" width="10.5703125" style="149" customWidth="1"/>
    <col min="13058" max="13058" width="66" style="149" customWidth="1"/>
    <col min="13059" max="13059" width="17.140625" style="149" customWidth="1"/>
    <col min="13060" max="13060" width="19.5703125" style="149" customWidth="1"/>
    <col min="13061" max="13061" width="19.28515625" style="149" customWidth="1"/>
    <col min="13062" max="13062" width="18.85546875" style="149" customWidth="1"/>
    <col min="13063" max="13063" width="0" style="149" hidden="1" customWidth="1"/>
    <col min="13064" max="13064" width="18.85546875" style="149" customWidth="1"/>
    <col min="13065" max="13065" width="17.140625" style="149" customWidth="1"/>
    <col min="13066" max="13066" width="14.140625" style="149" customWidth="1"/>
    <col min="13067" max="13067" width="45.42578125" style="149" customWidth="1"/>
    <col min="13068" max="13068" width="13.7109375" style="149" bestFit="1" customWidth="1"/>
    <col min="13069" max="13312" width="9.140625" style="149"/>
    <col min="13313" max="13313" width="10.5703125" style="149" customWidth="1"/>
    <col min="13314" max="13314" width="66" style="149" customWidth="1"/>
    <col min="13315" max="13315" width="17.140625" style="149" customWidth="1"/>
    <col min="13316" max="13316" width="19.5703125" style="149" customWidth="1"/>
    <col min="13317" max="13317" width="19.28515625" style="149" customWidth="1"/>
    <col min="13318" max="13318" width="18.85546875" style="149" customWidth="1"/>
    <col min="13319" max="13319" width="0" style="149" hidden="1" customWidth="1"/>
    <col min="13320" max="13320" width="18.85546875" style="149" customWidth="1"/>
    <col min="13321" max="13321" width="17.140625" style="149" customWidth="1"/>
    <col min="13322" max="13322" width="14.140625" style="149" customWidth="1"/>
    <col min="13323" max="13323" width="45.42578125" style="149" customWidth="1"/>
    <col min="13324" max="13324" width="13.7109375" style="149" bestFit="1" customWidth="1"/>
    <col min="13325" max="13568" width="9.140625" style="149"/>
    <col min="13569" max="13569" width="10.5703125" style="149" customWidth="1"/>
    <col min="13570" max="13570" width="66" style="149" customWidth="1"/>
    <col min="13571" max="13571" width="17.140625" style="149" customWidth="1"/>
    <col min="13572" max="13572" width="19.5703125" style="149" customWidth="1"/>
    <col min="13573" max="13573" width="19.28515625" style="149" customWidth="1"/>
    <col min="13574" max="13574" width="18.85546875" style="149" customWidth="1"/>
    <col min="13575" max="13575" width="0" style="149" hidden="1" customWidth="1"/>
    <col min="13576" max="13576" width="18.85546875" style="149" customWidth="1"/>
    <col min="13577" max="13577" width="17.140625" style="149" customWidth="1"/>
    <col min="13578" max="13578" width="14.140625" style="149" customWidth="1"/>
    <col min="13579" max="13579" width="45.42578125" style="149" customWidth="1"/>
    <col min="13580" max="13580" width="13.7109375" style="149" bestFit="1" customWidth="1"/>
    <col min="13581" max="13824" width="9.140625" style="149"/>
    <col min="13825" max="13825" width="10.5703125" style="149" customWidth="1"/>
    <col min="13826" max="13826" width="66" style="149" customWidth="1"/>
    <col min="13827" max="13827" width="17.140625" style="149" customWidth="1"/>
    <col min="13828" max="13828" width="19.5703125" style="149" customWidth="1"/>
    <col min="13829" max="13829" width="19.28515625" style="149" customWidth="1"/>
    <col min="13830" max="13830" width="18.85546875" style="149" customWidth="1"/>
    <col min="13831" max="13831" width="0" style="149" hidden="1" customWidth="1"/>
    <col min="13832" max="13832" width="18.85546875" style="149" customWidth="1"/>
    <col min="13833" max="13833" width="17.140625" style="149" customWidth="1"/>
    <col min="13834" max="13834" width="14.140625" style="149" customWidth="1"/>
    <col min="13835" max="13835" width="45.42578125" style="149" customWidth="1"/>
    <col min="13836" max="13836" width="13.7109375" style="149" bestFit="1" customWidth="1"/>
    <col min="13837" max="14080" width="9.140625" style="149"/>
    <col min="14081" max="14081" width="10.5703125" style="149" customWidth="1"/>
    <col min="14082" max="14082" width="66" style="149" customWidth="1"/>
    <col min="14083" max="14083" width="17.140625" style="149" customWidth="1"/>
    <col min="14084" max="14084" width="19.5703125" style="149" customWidth="1"/>
    <col min="14085" max="14085" width="19.28515625" style="149" customWidth="1"/>
    <col min="14086" max="14086" width="18.85546875" style="149" customWidth="1"/>
    <col min="14087" max="14087" width="0" style="149" hidden="1" customWidth="1"/>
    <col min="14088" max="14088" width="18.85546875" style="149" customWidth="1"/>
    <col min="14089" max="14089" width="17.140625" style="149" customWidth="1"/>
    <col min="14090" max="14090" width="14.140625" style="149" customWidth="1"/>
    <col min="14091" max="14091" width="45.42578125" style="149" customWidth="1"/>
    <col min="14092" max="14092" width="13.7109375" style="149" bestFit="1" customWidth="1"/>
    <col min="14093" max="14336" width="9.140625" style="149"/>
    <col min="14337" max="14337" width="10.5703125" style="149" customWidth="1"/>
    <col min="14338" max="14338" width="66" style="149" customWidth="1"/>
    <col min="14339" max="14339" width="17.140625" style="149" customWidth="1"/>
    <col min="14340" max="14340" width="19.5703125" style="149" customWidth="1"/>
    <col min="14341" max="14341" width="19.28515625" style="149" customWidth="1"/>
    <col min="14342" max="14342" width="18.85546875" style="149" customWidth="1"/>
    <col min="14343" max="14343" width="0" style="149" hidden="1" customWidth="1"/>
    <col min="14344" max="14344" width="18.85546875" style="149" customWidth="1"/>
    <col min="14345" max="14345" width="17.140625" style="149" customWidth="1"/>
    <col min="14346" max="14346" width="14.140625" style="149" customWidth="1"/>
    <col min="14347" max="14347" width="45.42578125" style="149" customWidth="1"/>
    <col min="14348" max="14348" width="13.7109375" style="149" bestFit="1" customWidth="1"/>
    <col min="14349" max="14592" width="9.140625" style="149"/>
    <col min="14593" max="14593" width="10.5703125" style="149" customWidth="1"/>
    <col min="14594" max="14594" width="66" style="149" customWidth="1"/>
    <col min="14595" max="14595" width="17.140625" style="149" customWidth="1"/>
    <col min="14596" max="14596" width="19.5703125" style="149" customWidth="1"/>
    <col min="14597" max="14597" width="19.28515625" style="149" customWidth="1"/>
    <col min="14598" max="14598" width="18.85546875" style="149" customWidth="1"/>
    <col min="14599" max="14599" width="0" style="149" hidden="1" customWidth="1"/>
    <col min="14600" max="14600" width="18.85546875" style="149" customWidth="1"/>
    <col min="14601" max="14601" width="17.140625" style="149" customWidth="1"/>
    <col min="14602" max="14602" width="14.140625" style="149" customWidth="1"/>
    <col min="14603" max="14603" width="45.42578125" style="149" customWidth="1"/>
    <col min="14604" max="14604" width="13.7109375" style="149" bestFit="1" customWidth="1"/>
    <col min="14605" max="14848" width="9.140625" style="149"/>
    <col min="14849" max="14849" width="10.5703125" style="149" customWidth="1"/>
    <col min="14850" max="14850" width="66" style="149" customWidth="1"/>
    <col min="14851" max="14851" width="17.140625" style="149" customWidth="1"/>
    <col min="14852" max="14852" width="19.5703125" style="149" customWidth="1"/>
    <col min="14853" max="14853" width="19.28515625" style="149" customWidth="1"/>
    <col min="14854" max="14854" width="18.85546875" style="149" customWidth="1"/>
    <col min="14855" max="14855" width="0" style="149" hidden="1" customWidth="1"/>
    <col min="14856" max="14856" width="18.85546875" style="149" customWidth="1"/>
    <col min="14857" max="14857" width="17.140625" style="149" customWidth="1"/>
    <col min="14858" max="14858" width="14.140625" style="149" customWidth="1"/>
    <col min="14859" max="14859" width="45.42578125" style="149" customWidth="1"/>
    <col min="14860" max="14860" width="13.7109375" style="149" bestFit="1" customWidth="1"/>
    <col min="14861" max="15104" width="9.140625" style="149"/>
    <col min="15105" max="15105" width="10.5703125" style="149" customWidth="1"/>
    <col min="15106" max="15106" width="66" style="149" customWidth="1"/>
    <col min="15107" max="15107" width="17.140625" style="149" customWidth="1"/>
    <col min="15108" max="15108" width="19.5703125" style="149" customWidth="1"/>
    <col min="15109" max="15109" width="19.28515625" style="149" customWidth="1"/>
    <col min="15110" max="15110" width="18.85546875" style="149" customWidth="1"/>
    <col min="15111" max="15111" width="0" style="149" hidden="1" customWidth="1"/>
    <col min="15112" max="15112" width="18.85546875" style="149" customWidth="1"/>
    <col min="15113" max="15113" width="17.140625" style="149" customWidth="1"/>
    <col min="15114" max="15114" width="14.140625" style="149" customWidth="1"/>
    <col min="15115" max="15115" width="45.42578125" style="149" customWidth="1"/>
    <col min="15116" max="15116" width="13.7109375" style="149" bestFit="1" customWidth="1"/>
    <col min="15117" max="15360" width="9.140625" style="149"/>
    <col min="15361" max="15361" width="10.5703125" style="149" customWidth="1"/>
    <col min="15362" max="15362" width="66" style="149" customWidth="1"/>
    <col min="15363" max="15363" width="17.140625" style="149" customWidth="1"/>
    <col min="15364" max="15364" width="19.5703125" style="149" customWidth="1"/>
    <col min="15365" max="15365" width="19.28515625" style="149" customWidth="1"/>
    <col min="15366" max="15366" width="18.85546875" style="149" customWidth="1"/>
    <col min="15367" max="15367" width="0" style="149" hidden="1" customWidth="1"/>
    <col min="15368" max="15368" width="18.85546875" style="149" customWidth="1"/>
    <col min="15369" max="15369" width="17.140625" style="149" customWidth="1"/>
    <col min="15370" max="15370" width="14.140625" style="149" customWidth="1"/>
    <col min="15371" max="15371" width="45.42578125" style="149" customWidth="1"/>
    <col min="15372" max="15372" width="13.7109375" style="149" bestFit="1" customWidth="1"/>
    <col min="15373" max="15616" width="9.140625" style="149"/>
    <col min="15617" max="15617" width="10.5703125" style="149" customWidth="1"/>
    <col min="15618" max="15618" width="66" style="149" customWidth="1"/>
    <col min="15619" max="15619" width="17.140625" style="149" customWidth="1"/>
    <col min="15620" max="15620" width="19.5703125" style="149" customWidth="1"/>
    <col min="15621" max="15621" width="19.28515625" style="149" customWidth="1"/>
    <col min="15622" max="15622" width="18.85546875" style="149" customWidth="1"/>
    <col min="15623" max="15623" width="0" style="149" hidden="1" customWidth="1"/>
    <col min="15624" max="15624" width="18.85546875" style="149" customWidth="1"/>
    <col min="15625" max="15625" width="17.140625" style="149" customWidth="1"/>
    <col min="15626" max="15626" width="14.140625" style="149" customWidth="1"/>
    <col min="15627" max="15627" width="45.42578125" style="149" customWidth="1"/>
    <col min="15628" max="15628" width="13.7109375" style="149" bestFit="1" customWidth="1"/>
    <col min="15629" max="15872" width="9.140625" style="149"/>
    <col min="15873" max="15873" width="10.5703125" style="149" customWidth="1"/>
    <col min="15874" max="15874" width="66" style="149" customWidth="1"/>
    <col min="15875" max="15875" width="17.140625" style="149" customWidth="1"/>
    <col min="15876" max="15876" width="19.5703125" style="149" customWidth="1"/>
    <col min="15877" max="15877" width="19.28515625" style="149" customWidth="1"/>
    <col min="15878" max="15878" width="18.85546875" style="149" customWidth="1"/>
    <col min="15879" max="15879" width="0" style="149" hidden="1" customWidth="1"/>
    <col min="15880" max="15880" width="18.85546875" style="149" customWidth="1"/>
    <col min="15881" max="15881" width="17.140625" style="149" customWidth="1"/>
    <col min="15882" max="15882" width="14.140625" style="149" customWidth="1"/>
    <col min="15883" max="15883" width="45.42578125" style="149" customWidth="1"/>
    <col min="15884" max="15884" width="13.7109375" style="149" bestFit="1" customWidth="1"/>
    <col min="15885" max="16128" width="9.140625" style="149"/>
    <col min="16129" max="16129" width="10.5703125" style="149" customWidth="1"/>
    <col min="16130" max="16130" width="66" style="149" customWidth="1"/>
    <col min="16131" max="16131" width="17.140625" style="149" customWidth="1"/>
    <col min="16132" max="16132" width="19.5703125" style="149" customWidth="1"/>
    <col min="16133" max="16133" width="19.28515625" style="149" customWidth="1"/>
    <col min="16134" max="16134" width="18.85546875" style="149" customWidth="1"/>
    <col min="16135" max="16135" width="0" style="149" hidden="1" customWidth="1"/>
    <col min="16136" max="16136" width="18.85546875" style="149" customWidth="1"/>
    <col min="16137" max="16137" width="17.140625" style="149" customWidth="1"/>
    <col min="16138" max="16138" width="14.140625" style="149" customWidth="1"/>
    <col min="16139" max="16139" width="45.42578125" style="149" customWidth="1"/>
    <col min="16140" max="16140" width="13.7109375" style="149" bestFit="1" customWidth="1"/>
    <col min="16141" max="16384" width="9.140625" style="149"/>
  </cols>
  <sheetData>
    <row r="1" spans="1:12" ht="19.5" customHeight="1" x14ac:dyDescent="0.3">
      <c r="A1" s="7" t="s">
        <v>212</v>
      </c>
      <c r="B1" s="7"/>
      <c r="C1" s="7"/>
      <c r="D1" s="7"/>
      <c r="E1" s="7"/>
      <c r="F1" s="7"/>
      <c r="G1" s="7"/>
      <c r="H1" s="7"/>
      <c r="I1" s="148"/>
      <c r="J1" s="148"/>
    </row>
    <row r="2" spans="1:12" ht="19.5" customHeight="1" x14ac:dyDescent="0.3">
      <c r="A2" s="7"/>
      <c r="B2" s="7"/>
      <c r="C2" s="7"/>
      <c r="D2" s="7"/>
      <c r="E2" s="7"/>
      <c r="F2" s="7"/>
      <c r="G2" s="7"/>
      <c r="H2" s="7"/>
      <c r="I2" s="148"/>
      <c r="J2" s="148"/>
    </row>
    <row r="3" spans="1:12" s="153" customFormat="1" ht="24.75" customHeight="1" x14ac:dyDescent="0.3">
      <c r="A3" s="12" t="s">
        <v>1</v>
      </c>
      <c r="B3" s="13"/>
      <c r="C3" s="150"/>
      <c r="D3" s="13"/>
      <c r="E3" s="13"/>
      <c r="F3" s="13"/>
      <c r="G3" s="13"/>
      <c r="H3" s="13"/>
      <c r="I3" s="151"/>
      <c r="J3" s="152"/>
      <c r="K3" s="63"/>
    </row>
    <row r="4" spans="1:12" s="8" customFormat="1" ht="18.75" customHeight="1" x14ac:dyDescent="0.3">
      <c r="A4" s="17" t="s">
        <v>2</v>
      </c>
      <c r="B4" s="15"/>
      <c r="C4" s="14"/>
      <c r="D4" s="15"/>
      <c r="E4" s="15"/>
      <c r="F4" s="15"/>
      <c r="G4" s="15"/>
      <c r="H4" s="15"/>
      <c r="I4" s="154"/>
      <c r="J4" s="15"/>
    </row>
    <row r="5" spans="1:12" s="8" customFormat="1" ht="18.75" customHeight="1" x14ac:dyDescent="0.3">
      <c r="A5" s="17" t="s">
        <v>3</v>
      </c>
      <c r="B5" s="15"/>
      <c r="C5" s="14"/>
      <c r="D5" s="15"/>
      <c r="E5" s="15"/>
      <c r="F5" s="15"/>
      <c r="G5" s="15"/>
      <c r="H5" s="15"/>
      <c r="I5" s="154"/>
      <c r="J5" s="15"/>
    </row>
    <row r="6" spans="1:12" s="8" customFormat="1" ht="18.75" customHeight="1" x14ac:dyDescent="0.3">
      <c r="A6" s="17" t="s">
        <v>4</v>
      </c>
      <c r="B6" s="15"/>
      <c r="C6" s="14"/>
      <c r="D6" s="15"/>
      <c r="E6" s="15"/>
      <c r="F6" s="15"/>
      <c r="G6" s="15"/>
      <c r="H6" s="15"/>
      <c r="I6" s="154"/>
      <c r="J6" s="15"/>
    </row>
    <row r="7" spans="1:12" s="8" customFormat="1" ht="18.75" customHeight="1" x14ac:dyDescent="0.3">
      <c r="A7" s="18" t="s">
        <v>5</v>
      </c>
      <c r="B7" s="18"/>
      <c r="C7" s="18"/>
      <c r="D7" s="18"/>
      <c r="E7" s="18"/>
      <c r="F7" s="18"/>
      <c r="G7" s="18"/>
      <c r="H7" s="18"/>
      <c r="I7" s="155"/>
      <c r="J7" s="15"/>
    </row>
    <row r="8" spans="1:12" s="8" customFormat="1" ht="18.75" customHeight="1" x14ac:dyDescent="0.3">
      <c r="A8" s="17" t="s">
        <v>6</v>
      </c>
      <c r="B8" s="15"/>
      <c r="C8" s="15"/>
      <c r="D8" s="15"/>
      <c r="E8" s="15"/>
      <c r="F8" s="15"/>
      <c r="G8" s="15"/>
      <c r="H8" s="15"/>
      <c r="I8" s="154"/>
      <c r="J8" s="15"/>
    </row>
    <row r="9" spans="1:12" ht="76.5" customHeight="1" x14ac:dyDescent="0.3">
      <c r="A9" s="156" t="s">
        <v>7</v>
      </c>
      <c r="B9" s="157" t="s">
        <v>8</v>
      </c>
      <c r="C9" s="157" t="s">
        <v>9</v>
      </c>
      <c r="D9" s="23" t="s">
        <v>10</v>
      </c>
      <c r="E9" s="24"/>
      <c r="F9" s="25"/>
      <c r="G9" s="26" t="s">
        <v>11</v>
      </c>
      <c r="H9" s="27" t="s">
        <v>12</v>
      </c>
      <c r="I9" s="158" t="s">
        <v>13</v>
      </c>
      <c r="J9" s="158"/>
      <c r="K9" s="32" t="s">
        <v>14</v>
      </c>
    </row>
    <row r="10" spans="1:12" ht="27" customHeight="1" x14ac:dyDescent="0.3">
      <c r="A10" s="159"/>
      <c r="B10" s="160"/>
      <c r="C10" s="160"/>
      <c r="D10" s="32" t="s">
        <v>15</v>
      </c>
      <c r="E10" s="32" t="s">
        <v>16</v>
      </c>
      <c r="F10" s="33" t="s">
        <v>17</v>
      </c>
      <c r="G10" s="34"/>
      <c r="H10" s="35"/>
      <c r="I10" s="161" t="s">
        <v>18</v>
      </c>
      <c r="J10" s="161" t="s">
        <v>19</v>
      </c>
      <c r="K10" s="32"/>
      <c r="L10" s="63"/>
    </row>
    <row r="11" spans="1:12" ht="37.5" x14ac:dyDescent="0.3">
      <c r="A11" s="162" t="s">
        <v>20</v>
      </c>
      <c r="B11" s="163" t="s">
        <v>21</v>
      </c>
      <c r="C11" s="164" t="s">
        <v>22</v>
      </c>
      <c r="D11" s="40">
        <f>D12+D18+D22+D26+D23</f>
        <v>1086820.9545958596</v>
      </c>
      <c r="E11" s="40">
        <f>E12+E18+E22+E26+E23</f>
        <v>1333488.3499999999</v>
      </c>
      <c r="F11" s="40">
        <f>F12+F18+F22+F26+F23</f>
        <v>66445.238047929874</v>
      </c>
      <c r="G11" s="40">
        <f>G12+G18+G22+G26+G23</f>
        <v>1333895.7977842509</v>
      </c>
      <c r="H11" s="40">
        <f>H12+H18+H22+H23+H26</f>
        <v>1388194.6585188746</v>
      </c>
      <c r="I11" s="165">
        <f>H11-F11</f>
        <v>1321749.4204709446</v>
      </c>
      <c r="J11" s="43">
        <f>H11/F11*100-100</f>
        <v>1989.2312215323973</v>
      </c>
      <c r="K11" s="166"/>
      <c r="L11" s="63"/>
    </row>
    <row r="12" spans="1:12" x14ac:dyDescent="0.3">
      <c r="A12" s="167">
        <v>1</v>
      </c>
      <c r="B12" s="168" t="s">
        <v>23</v>
      </c>
      <c r="C12" s="169" t="s">
        <v>24</v>
      </c>
      <c r="D12" s="48">
        <f>SUM(D13:D17)</f>
        <v>342.57264025218353</v>
      </c>
      <c r="E12" s="48">
        <f>SUM(E13:E17)</f>
        <v>356.27</v>
      </c>
      <c r="F12" s="48">
        <f>SUM(F13:F17)</f>
        <v>349.42132012609176</v>
      </c>
      <c r="G12" s="48">
        <f>SUM(G13:G17)</f>
        <v>612.15596459091228</v>
      </c>
      <c r="H12" s="48">
        <f>SUM(H13:H17)</f>
        <v>4024.7959823799401</v>
      </c>
      <c r="I12" s="170">
        <f t="shared" ref="I12:I75" si="0">H12-F12</f>
        <v>3675.3746622538483</v>
      </c>
      <c r="J12" s="171">
        <f t="shared" ref="J12:J75" si="1">H12/F12*100-100</f>
        <v>1051.8461383316728</v>
      </c>
      <c r="K12" s="172"/>
      <c r="L12" s="63"/>
    </row>
    <row r="13" spans="1:12" s="176" customFormat="1" x14ac:dyDescent="0.3">
      <c r="A13" s="173" t="s">
        <v>25</v>
      </c>
      <c r="B13" s="174" t="s">
        <v>26</v>
      </c>
      <c r="C13" s="175" t="s">
        <v>24</v>
      </c>
      <c r="D13" s="56">
        <v>0</v>
      </c>
      <c r="E13" s="56">
        <v>0</v>
      </c>
      <c r="F13" s="56">
        <f>D13/2+E13/2</f>
        <v>0</v>
      </c>
      <c r="G13" s="89">
        <v>0</v>
      </c>
      <c r="H13" s="56"/>
      <c r="I13" s="58"/>
      <c r="J13" s="59"/>
      <c r="K13" s="60"/>
      <c r="L13" s="63"/>
    </row>
    <row r="14" spans="1:12" s="176" customFormat="1" x14ac:dyDescent="0.3">
      <c r="A14" s="173" t="s">
        <v>28</v>
      </c>
      <c r="B14" s="174" t="s">
        <v>29</v>
      </c>
      <c r="C14" s="175" t="s">
        <v>24</v>
      </c>
      <c r="D14" s="56">
        <v>0</v>
      </c>
      <c r="E14" s="56">
        <v>0</v>
      </c>
      <c r="F14" s="56">
        <f t="shared" ref="F14:F21" si="2">D14/2+E14/2</f>
        <v>0</v>
      </c>
      <c r="G14" s="89">
        <v>0</v>
      </c>
      <c r="H14" s="56"/>
      <c r="I14" s="58"/>
      <c r="J14" s="59"/>
      <c r="K14" s="177"/>
      <c r="L14" s="63"/>
    </row>
    <row r="15" spans="1:12" s="176" customFormat="1" x14ac:dyDescent="0.3">
      <c r="A15" s="173" t="s">
        <v>34</v>
      </c>
      <c r="B15" s="174" t="s">
        <v>30</v>
      </c>
      <c r="C15" s="175" t="s">
        <v>24</v>
      </c>
      <c r="D15" s="56">
        <v>239.06840114221978</v>
      </c>
      <c r="E15" s="56">
        <v>248.63</v>
      </c>
      <c r="F15" s="56">
        <f t="shared" si="2"/>
        <v>243.84920057110989</v>
      </c>
      <c r="G15" s="89">
        <v>21.935241316212341</v>
      </c>
      <c r="H15" s="56">
        <f>'[1] Расшифровка'!N1190/1000</f>
        <v>296.34558499999997</v>
      </c>
      <c r="I15" s="58">
        <f t="shared" si="0"/>
        <v>52.496384428890082</v>
      </c>
      <c r="J15" s="59">
        <f t="shared" si="1"/>
        <v>21.52821674458653</v>
      </c>
      <c r="K15" s="60" t="s">
        <v>213</v>
      </c>
      <c r="L15" s="62"/>
    </row>
    <row r="16" spans="1:12" s="176" customFormat="1" x14ac:dyDescent="0.3">
      <c r="A16" s="173" t="s">
        <v>32</v>
      </c>
      <c r="B16" s="174" t="s">
        <v>33</v>
      </c>
      <c r="C16" s="175" t="s">
        <v>24</v>
      </c>
      <c r="D16" s="56">
        <v>0</v>
      </c>
      <c r="E16" s="56"/>
      <c r="F16" s="56">
        <f t="shared" si="2"/>
        <v>0</v>
      </c>
      <c r="G16" s="89">
        <v>0</v>
      </c>
      <c r="H16" s="56"/>
      <c r="I16" s="58">
        <f t="shared" si="0"/>
        <v>0</v>
      </c>
      <c r="J16" s="59"/>
      <c r="K16" s="60"/>
      <c r="L16" s="62"/>
    </row>
    <row r="17" spans="1:12" s="176" customFormat="1" x14ac:dyDescent="0.3">
      <c r="A17" s="173" t="s">
        <v>214</v>
      </c>
      <c r="B17" s="174" t="s">
        <v>35</v>
      </c>
      <c r="C17" s="175" t="s">
        <v>24</v>
      </c>
      <c r="D17" s="56">
        <v>103.50423910996372</v>
      </c>
      <c r="E17" s="56">
        <v>107.64</v>
      </c>
      <c r="F17" s="56">
        <f t="shared" si="2"/>
        <v>105.57211955498187</v>
      </c>
      <c r="G17" s="89">
        <v>590.22072327469994</v>
      </c>
      <c r="H17" s="56">
        <f>'[1]1.5 Энергия'!G17</f>
        <v>3728.4503973799401</v>
      </c>
      <c r="I17" s="58">
        <f t="shared" si="0"/>
        <v>3622.8782778249583</v>
      </c>
      <c r="J17" s="59">
        <f t="shared" si="1"/>
        <v>3431.6619701266545</v>
      </c>
      <c r="K17" s="60" t="s">
        <v>215</v>
      </c>
      <c r="L17" s="62"/>
    </row>
    <row r="18" spans="1:12" x14ac:dyDescent="0.3">
      <c r="A18" s="167">
        <v>2</v>
      </c>
      <c r="B18" s="168" t="s">
        <v>216</v>
      </c>
      <c r="C18" s="169" t="s">
        <v>24</v>
      </c>
      <c r="D18" s="48">
        <f>SUM(D19:D20)</f>
        <v>47793.957120000006</v>
      </c>
      <c r="E18" s="48">
        <f>SUM(E19:E20)</f>
        <v>83880.28</v>
      </c>
      <c r="F18" s="48">
        <f>SUM(F19:F20)</f>
        <v>65837.118560000003</v>
      </c>
      <c r="G18" s="48">
        <f>SUM(G19:G20)</f>
        <v>83880.28</v>
      </c>
      <c r="H18" s="48">
        <f>SUM(H19:H21)</f>
        <v>96729.033749999988</v>
      </c>
      <c r="I18" s="170">
        <f t="shared" si="0"/>
        <v>30891.915189999985</v>
      </c>
      <c r="J18" s="171">
        <f t="shared" si="1"/>
        <v>46.921730272637831</v>
      </c>
      <c r="K18" s="172"/>
      <c r="L18" s="62"/>
    </row>
    <row r="19" spans="1:12" x14ac:dyDescent="0.3">
      <c r="A19" s="178" t="s">
        <v>39</v>
      </c>
      <c r="B19" s="179" t="s">
        <v>40</v>
      </c>
      <c r="C19" s="180" t="s">
        <v>24</v>
      </c>
      <c r="D19" s="56">
        <v>44029.44000000001</v>
      </c>
      <c r="E19" s="56">
        <v>77273.399999999994</v>
      </c>
      <c r="F19" s="56">
        <f t="shared" si="2"/>
        <v>60651.42</v>
      </c>
      <c r="G19" s="89">
        <v>77273.399999999994</v>
      </c>
      <c r="H19" s="56">
        <f>'[1]2_ЗП_соцналог_ОСМС'!J10</f>
        <v>88784.739749999993</v>
      </c>
      <c r="I19" s="58">
        <f>H19-F19</f>
        <v>28133.319749999995</v>
      </c>
      <c r="J19" s="59">
        <f>H19/F19*100-100</f>
        <v>46.3852614662608</v>
      </c>
      <c r="K19" s="60" t="s">
        <v>217</v>
      </c>
      <c r="L19" s="62"/>
    </row>
    <row r="20" spans="1:12" x14ac:dyDescent="0.3">
      <c r="A20" s="178" t="s">
        <v>42</v>
      </c>
      <c r="B20" s="179" t="s">
        <v>43</v>
      </c>
      <c r="C20" s="180" t="s">
        <v>24</v>
      </c>
      <c r="D20" s="56">
        <v>3764.5171200000004</v>
      </c>
      <c r="E20" s="56">
        <v>6606.88</v>
      </c>
      <c r="F20" s="56">
        <f t="shared" si="2"/>
        <v>5185.6985600000007</v>
      </c>
      <c r="G20" s="89">
        <v>6606.88</v>
      </c>
      <c r="H20" s="56">
        <f>'[1]2_ЗП_соцналог_ОСМС'!H54</f>
        <v>7944.2939999999999</v>
      </c>
      <c r="I20" s="58">
        <f>H20-F20</f>
        <v>2758.5954399999991</v>
      </c>
      <c r="J20" s="59">
        <f>H20/F20*100-100</f>
        <v>53.196216634697691</v>
      </c>
      <c r="K20" s="60" t="s">
        <v>218</v>
      </c>
      <c r="L20" s="62"/>
    </row>
    <row r="21" spans="1:12" x14ac:dyDescent="0.3">
      <c r="A21" s="178" t="s">
        <v>45</v>
      </c>
      <c r="B21" s="179" t="s">
        <v>46</v>
      </c>
      <c r="C21" s="180"/>
      <c r="D21" s="56"/>
      <c r="E21" s="56"/>
      <c r="F21" s="56">
        <f t="shared" si="2"/>
        <v>0</v>
      </c>
      <c r="G21" s="89">
        <v>0</v>
      </c>
      <c r="H21" s="56"/>
      <c r="I21" s="58"/>
      <c r="J21" s="59"/>
      <c r="K21" s="177"/>
      <c r="L21" s="62"/>
    </row>
    <row r="22" spans="1:12" x14ac:dyDescent="0.3">
      <c r="A22" s="167">
        <v>3</v>
      </c>
      <c r="B22" s="168" t="s">
        <v>47</v>
      </c>
      <c r="C22" s="181" t="s">
        <v>24</v>
      </c>
      <c r="D22" s="48">
        <v>158.28</v>
      </c>
      <c r="E22" s="48">
        <v>186.66</v>
      </c>
      <c r="F22" s="48">
        <f>D22/2+E22/2</f>
        <v>172.47</v>
      </c>
      <c r="G22" s="48">
        <v>158.28</v>
      </c>
      <c r="H22" s="48">
        <f>'[1]3_Амортизация'!I4362/1000+'[1]3_Амортизация'!I747/1000</f>
        <v>11990.337810000001</v>
      </c>
      <c r="I22" s="182">
        <f>H22-F22</f>
        <v>11817.867810000002</v>
      </c>
      <c r="J22" s="51">
        <f>H22/F22*100-100</f>
        <v>6852.1295355714046</v>
      </c>
      <c r="K22" s="172"/>
      <c r="L22" s="62"/>
    </row>
    <row r="23" spans="1:12" x14ac:dyDescent="0.3">
      <c r="A23" s="167">
        <v>4</v>
      </c>
      <c r="B23" s="168" t="s">
        <v>49</v>
      </c>
      <c r="C23" s="181"/>
      <c r="D23" s="48">
        <f>D25</f>
        <v>0</v>
      </c>
      <c r="E23" s="48">
        <f>E25</f>
        <v>0</v>
      </c>
      <c r="F23" s="48">
        <f>F24</f>
        <v>0</v>
      </c>
      <c r="G23" s="48">
        <f>G24</f>
        <v>0</v>
      </c>
      <c r="H23" s="48">
        <v>0</v>
      </c>
      <c r="I23" s="170">
        <f t="shared" si="0"/>
        <v>0</v>
      </c>
      <c r="J23" s="171"/>
      <c r="K23" s="71"/>
      <c r="L23" s="62"/>
    </row>
    <row r="24" spans="1:12" s="176" customFormat="1" ht="54.75" customHeight="1" x14ac:dyDescent="0.3">
      <c r="A24" s="173" t="s">
        <v>51</v>
      </c>
      <c r="B24" s="174" t="s">
        <v>52</v>
      </c>
      <c r="C24" s="175" t="s">
        <v>24</v>
      </c>
      <c r="D24" s="72"/>
      <c r="E24" s="72"/>
      <c r="F24" s="56">
        <f>D24/2+E24/2</f>
        <v>0</v>
      </c>
      <c r="G24" s="89">
        <v>0</v>
      </c>
      <c r="H24" s="56">
        <v>0</v>
      </c>
      <c r="I24" s="183">
        <f t="shared" si="0"/>
        <v>0</v>
      </c>
      <c r="J24" s="184"/>
      <c r="K24" s="185"/>
      <c r="L24" s="62"/>
    </row>
    <row r="25" spans="1:12" x14ac:dyDescent="0.3">
      <c r="A25" s="178"/>
      <c r="B25" s="179"/>
      <c r="C25" s="186"/>
      <c r="D25" s="72"/>
      <c r="E25" s="72"/>
      <c r="F25" s="72"/>
      <c r="G25" s="89">
        <v>0</v>
      </c>
      <c r="H25" s="72"/>
      <c r="I25" s="183">
        <f t="shared" si="0"/>
        <v>0</v>
      </c>
      <c r="J25" s="184"/>
      <c r="K25" s="177"/>
      <c r="L25" s="62"/>
    </row>
    <row r="26" spans="1:12" x14ac:dyDescent="0.3">
      <c r="A26" s="167" t="s">
        <v>53</v>
      </c>
      <c r="B26" s="168" t="s">
        <v>219</v>
      </c>
      <c r="C26" s="181" t="s">
        <v>24</v>
      </c>
      <c r="D26" s="48">
        <f>SUM(D27:D33)</f>
        <v>1038526.1448356075</v>
      </c>
      <c r="E26" s="48">
        <f>SUM(E27:E33)</f>
        <v>1249065.1399999999</v>
      </c>
      <c r="F26" s="48">
        <f>SUM(F27:F32)</f>
        <v>86.22816780378011</v>
      </c>
      <c r="G26" s="48">
        <f>SUM(G27:G33)</f>
        <v>1249245.08181966</v>
      </c>
      <c r="H26" s="48">
        <f>SUM(H27:H36)</f>
        <v>1275450.4909764945</v>
      </c>
      <c r="I26" s="182">
        <f t="shared" si="0"/>
        <v>1275364.2628086908</v>
      </c>
      <c r="J26" s="51">
        <f t="shared" si="1"/>
        <v>1479057.5925385493</v>
      </c>
      <c r="K26" s="172" t="s">
        <v>220</v>
      </c>
      <c r="L26" s="62"/>
    </row>
    <row r="27" spans="1:12" s="176" customFormat="1" x14ac:dyDescent="0.3">
      <c r="A27" s="173" t="s">
        <v>56</v>
      </c>
      <c r="B27" s="187" t="s">
        <v>57</v>
      </c>
      <c r="C27" s="175" t="s">
        <v>24</v>
      </c>
      <c r="D27" s="56"/>
      <c r="E27" s="56"/>
      <c r="F27" s="56"/>
      <c r="G27" s="89"/>
      <c r="H27" s="56"/>
      <c r="I27" s="183"/>
      <c r="J27" s="184"/>
      <c r="K27" s="60"/>
      <c r="L27" s="62"/>
    </row>
    <row r="28" spans="1:12" s="176" customFormat="1" ht="31.5" customHeight="1" x14ac:dyDescent="0.3">
      <c r="A28" s="173" t="s">
        <v>58</v>
      </c>
      <c r="B28" s="187" t="s">
        <v>59</v>
      </c>
      <c r="C28" s="175" t="s">
        <v>24</v>
      </c>
      <c r="D28" s="56">
        <v>28.241981728342203</v>
      </c>
      <c r="E28" s="56">
        <v>29.37</v>
      </c>
      <c r="F28" s="56">
        <f t="shared" ref="F28:F36" si="3">D28/2+E28/2</f>
        <v>28.8059908641711</v>
      </c>
      <c r="G28" s="89">
        <v>31.007627084999999</v>
      </c>
      <c r="H28" s="56">
        <f>'[1] Расшифровка'!N295/1000</f>
        <v>31.007627084999996</v>
      </c>
      <c r="I28" s="58">
        <f t="shared" si="0"/>
        <v>2.2016362208288953</v>
      </c>
      <c r="J28" s="59">
        <f t="shared" si="1"/>
        <v>7.6429803481167227</v>
      </c>
      <c r="K28" s="60" t="s">
        <v>221</v>
      </c>
      <c r="L28" s="62"/>
    </row>
    <row r="29" spans="1:12" s="176" customFormat="1" x14ac:dyDescent="0.3">
      <c r="A29" s="173" t="s">
        <v>61</v>
      </c>
      <c r="B29" s="187" t="s">
        <v>62</v>
      </c>
      <c r="C29" s="175" t="s">
        <v>24</v>
      </c>
      <c r="D29" s="56">
        <v>37.260793879218014</v>
      </c>
      <c r="E29" s="56">
        <v>38.75</v>
      </c>
      <c r="F29" s="56">
        <f t="shared" si="3"/>
        <v>38.005396939609007</v>
      </c>
      <c r="G29" s="89">
        <v>103.45197050899999</v>
      </c>
      <c r="H29" s="56">
        <f>'[1] Расшифровка'!N54/1000</f>
        <v>171.68404555799998</v>
      </c>
      <c r="I29" s="58">
        <f t="shared" si="0"/>
        <v>133.67864861839098</v>
      </c>
      <c r="J29" s="59">
        <f t="shared" si="1"/>
        <v>351.73596221296623</v>
      </c>
      <c r="K29" s="60" t="s">
        <v>222</v>
      </c>
      <c r="L29" s="62"/>
    </row>
    <row r="30" spans="1:12" s="176" customFormat="1" ht="31.5" customHeight="1" x14ac:dyDescent="0.3">
      <c r="A30" s="173" t="s">
        <v>64</v>
      </c>
      <c r="B30" s="187" t="s">
        <v>65</v>
      </c>
      <c r="C30" s="175" t="s">
        <v>24</v>
      </c>
      <c r="D30" s="56">
        <v>10.181808000000002</v>
      </c>
      <c r="E30" s="56">
        <v>10.59</v>
      </c>
      <c r="F30" s="56">
        <f t="shared" si="3"/>
        <v>10.385904</v>
      </c>
      <c r="G30" s="89">
        <v>113.58512437</v>
      </c>
      <c r="H30" s="56">
        <f>'[1] Расшифровка'!N366/1000</f>
        <v>127.05804677</v>
      </c>
      <c r="I30" s="58">
        <f t="shared" si="0"/>
        <v>116.67214277000001</v>
      </c>
      <c r="J30" s="59">
        <f t="shared" si="1"/>
        <v>1123.3701252197209</v>
      </c>
      <c r="K30" s="60" t="s">
        <v>215</v>
      </c>
      <c r="L30" s="62"/>
    </row>
    <row r="31" spans="1:12" s="176" customFormat="1" x14ac:dyDescent="0.3">
      <c r="A31" s="173" t="s">
        <v>67</v>
      </c>
      <c r="B31" s="187" t="s">
        <v>68</v>
      </c>
      <c r="C31" s="175" t="s">
        <v>24</v>
      </c>
      <c r="D31" s="56">
        <v>8.8517520000000012</v>
      </c>
      <c r="E31" s="56">
        <v>9.2100000000000009</v>
      </c>
      <c r="F31" s="56">
        <f t="shared" si="3"/>
        <v>9.030876000000001</v>
      </c>
      <c r="G31" s="89">
        <v>19.817097696000001</v>
      </c>
      <c r="H31" s="56">
        <f>'[1] Расшифровка'!N390/1000</f>
        <v>265.03359259899997</v>
      </c>
      <c r="I31" s="58">
        <f t="shared" si="0"/>
        <v>256.002716599</v>
      </c>
      <c r="J31" s="59">
        <f t="shared" si="1"/>
        <v>2834.74954809478</v>
      </c>
      <c r="K31" s="60" t="s">
        <v>215</v>
      </c>
      <c r="L31" s="62"/>
    </row>
    <row r="32" spans="1:12" s="176" customFormat="1" ht="37.5" hidden="1" x14ac:dyDescent="0.3">
      <c r="A32" s="173" t="s">
        <v>70</v>
      </c>
      <c r="B32" s="187" t="s">
        <v>71</v>
      </c>
      <c r="C32" s="175" t="s">
        <v>24</v>
      </c>
      <c r="D32" s="56"/>
      <c r="E32" s="56"/>
      <c r="F32" s="56">
        <f t="shared" si="3"/>
        <v>0</v>
      </c>
      <c r="G32" s="89">
        <v>0</v>
      </c>
      <c r="H32" s="56"/>
      <c r="I32" s="58">
        <f t="shared" si="0"/>
        <v>0</v>
      </c>
      <c r="J32" s="59"/>
      <c r="K32" s="60" t="s">
        <v>223</v>
      </c>
      <c r="L32" s="62"/>
    </row>
    <row r="33" spans="1:12" s="176" customFormat="1" x14ac:dyDescent="0.3">
      <c r="A33" s="173" t="s">
        <v>70</v>
      </c>
      <c r="B33" s="187" t="s">
        <v>74</v>
      </c>
      <c r="C33" s="175" t="s">
        <v>24</v>
      </c>
      <c r="D33" s="56">
        <v>1038441.6085</v>
      </c>
      <c r="E33" s="56">
        <v>1248977.22</v>
      </c>
      <c r="F33" s="56">
        <f t="shared" si="3"/>
        <v>1143709.4142499999</v>
      </c>
      <c r="G33" s="89">
        <v>1248977.22</v>
      </c>
      <c r="H33" s="56">
        <f>H78*[1]ПОКУПКА!J18</f>
        <v>1274855.7076644825</v>
      </c>
      <c r="I33" s="58">
        <f t="shared" si="0"/>
        <v>131146.29341448261</v>
      </c>
      <c r="J33" s="59">
        <f t="shared" si="1"/>
        <v>11.466749489028487</v>
      </c>
      <c r="K33" s="60" t="s">
        <v>224</v>
      </c>
      <c r="L33" s="62"/>
    </row>
    <row r="34" spans="1:12" s="176" customFormat="1" hidden="1" x14ac:dyDescent="0.3">
      <c r="A34" s="173" t="s">
        <v>75</v>
      </c>
      <c r="B34" s="187" t="s">
        <v>76</v>
      </c>
      <c r="C34" s="175" t="s">
        <v>24</v>
      </c>
      <c r="D34" s="80"/>
      <c r="E34" s="80"/>
      <c r="F34" s="56">
        <f t="shared" si="3"/>
        <v>0</v>
      </c>
      <c r="G34" s="89">
        <v>0</v>
      </c>
      <c r="H34" s="56"/>
      <c r="I34" s="183">
        <f t="shared" si="0"/>
        <v>0</v>
      </c>
      <c r="J34" s="184"/>
      <c r="K34" s="60"/>
      <c r="L34" s="62"/>
    </row>
    <row r="35" spans="1:12" s="176" customFormat="1" hidden="1" x14ac:dyDescent="0.3">
      <c r="A35" s="173" t="s">
        <v>77</v>
      </c>
      <c r="B35" s="187" t="s">
        <v>78</v>
      </c>
      <c r="C35" s="175" t="s">
        <v>24</v>
      </c>
      <c r="D35" s="80"/>
      <c r="E35" s="80"/>
      <c r="F35" s="56">
        <f t="shared" si="3"/>
        <v>0</v>
      </c>
      <c r="G35" s="89">
        <v>0</v>
      </c>
      <c r="H35" s="56"/>
      <c r="I35" s="183">
        <f t="shared" si="0"/>
        <v>0</v>
      </c>
      <c r="J35" s="184"/>
      <c r="K35" s="60"/>
      <c r="L35" s="62"/>
    </row>
    <row r="36" spans="1:12" s="176" customFormat="1" ht="37.5" hidden="1" x14ac:dyDescent="0.3">
      <c r="A36" s="173" t="s">
        <v>79</v>
      </c>
      <c r="B36" s="187" t="s">
        <v>80</v>
      </c>
      <c r="C36" s="175" t="s">
        <v>24</v>
      </c>
      <c r="D36" s="80"/>
      <c r="E36" s="80"/>
      <c r="F36" s="56">
        <f t="shared" si="3"/>
        <v>0</v>
      </c>
      <c r="G36" s="89">
        <v>0</v>
      </c>
      <c r="H36" s="56"/>
      <c r="I36" s="183">
        <f t="shared" si="0"/>
        <v>0</v>
      </c>
      <c r="J36" s="184"/>
      <c r="K36" s="60"/>
      <c r="L36" s="62"/>
    </row>
    <row r="37" spans="1:12" x14ac:dyDescent="0.3">
      <c r="A37" s="162" t="s">
        <v>81</v>
      </c>
      <c r="B37" s="163" t="s">
        <v>82</v>
      </c>
      <c r="C37" s="164" t="s">
        <v>24</v>
      </c>
      <c r="D37" s="40">
        <f>D38+D72</f>
        <v>3030.1841377427622</v>
      </c>
      <c r="E37" s="40">
        <f>E38+E72</f>
        <v>6586.5313776433559</v>
      </c>
      <c r="F37" s="40">
        <f>F38+F72</f>
        <v>4611.2623751930596</v>
      </c>
      <c r="G37" s="40">
        <f>G38+G72</f>
        <v>6065.7672973948575</v>
      </c>
      <c r="H37" s="40">
        <f>H38+H72</f>
        <v>8966.1099396321788</v>
      </c>
      <c r="I37" s="188">
        <f t="shared" si="0"/>
        <v>4354.8475644391192</v>
      </c>
      <c r="J37" s="189">
        <f t="shared" si="1"/>
        <v>94.439379287256344</v>
      </c>
      <c r="K37" s="166"/>
      <c r="L37" s="62"/>
    </row>
    <row r="38" spans="1:12" ht="37.5" x14ac:dyDescent="0.3">
      <c r="A38" s="167" t="s">
        <v>83</v>
      </c>
      <c r="B38" s="168" t="s">
        <v>84</v>
      </c>
      <c r="C38" s="181" t="s">
        <v>24</v>
      </c>
      <c r="D38" s="48">
        <f>SUM(D39:D43)</f>
        <v>3030.1841377427622</v>
      </c>
      <c r="E38" s="48">
        <f>SUM(E39:E43)</f>
        <v>6586.5313776433559</v>
      </c>
      <c r="F38" s="48">
        <f>SUM(F39:F43)</f>
        <v>4611.2623751930596</v>
      </c>
      <c r="G38" s="48">
        <f>SUM(G39:G43)</f>
        <v>6065.7672973948575</v>
      </c>
      <c r="H38" s="48">
        <f>SUM(H39:H43)</f>
        <v>8966.1099396321788</v>
      </c>
      <c r="I38" s="170">
        <f t="shared" si="0"/>
        <v>4354.8475644391192</v>
      </c>
      <c r="J38" s="171">
        <f t="shared" si="1"/>
        <v>94.439379287256344</v>
      </c>
      <c r="K38" s="172"/>
      <c r="L38" s="62"/>
    </row>
    <row r="39" spans="1:12" s="176" customFormat="1" x14ac:dyDescent="0.3">
      <c r="A39" s="173" t="s">
        <v>85</v>
      </c>
      <c r="B39" s="174" t="s">
        <v>86</v>
      </c>
      <c r="C39" s="175" t="s">
        <v>24</v>
      </c>
      <c r="D39" s="56">
        <v>2146.4352000000003</v>
      </c>
      <c r="E39" s="56">
        <v>5360.29</v>
      </c>
      <c r="F39" s="56">
        <f>D39/2+E39/2</f>
        <v>3753.3626000000004</v>
      </c>
      <c r="G39" s="89">
        <v>5360.29</v>
      </c>
      <c r="H39" s="56">
        <f>'[1]2_ЗП_соцналог_ОСМС'!J11</f>
        <v>7855.2935650999998</v>
      </c>
      <c r="I39" s="190">
        <f t="shared" si="0"/>
        <v>4101.9309650999994</v>
      </c>
      <c r="J39" s="89">
        <f t="shared" si="1"/>
        <v>109.28682896504588</v>
      </c>
      <c r="K39" s="60" t="s">
        <v>225</v>
      </c>
      <c r="L39" s="62"/>
    </row>
    <row r="40" spans="1:12" s="176" customFormat="1" x14ac:dyDescent="0.3">
      <c r="A40" s="173" t="s">
        <v>88</v>
      </c>
      <c r="B40" s="174" t="s">
        <v>89</v>
      </c>
      <c r="C40" s="175" t="s">
        <v>24</v>
      </c>
      <c r="D40" s="56">
        <v>183.52020960000002</v>
      </c>
      <c r="E40" s="56">
        <v>458.3</v>
      </c>
      <c r="F40" s="56">
        <f>D40/2+E40/2</f>
        <v>320.9101048</v>
      </c>
      <c r="G40" s="89">
        <v>458.3</v>
      </c>
      <c r="H40" s="56">
        <f>'[1]2_ЗП_соцналог_ОСМС'!H55</f>
        <v>695.55935320000003</v>
      </c>
      <c r="I40" s="183">
        <f t="shared" si="0"/>
        <v>374.64924840000003</v>
      </c>
      <c r="J40" s="184">
        <f t="shared" si="1"/>
        <v>116.74585586312145</v>
      </c>
      <c r="K40" s="60" t="s">
        <v>226</v>
      </c>
      <c r="L40" s="62"/>
    </row>
    <row r="41" spans="1:12" s="176" customFormat="1" x14ac:dyDescent="0.3">
      <c r="A41" s="173" t="s">
        <v>91</v>
      </c>
      <c r="B41" s="174" t="s">
        <v>46</v>
      </c>
      <c r="C41" s="175"/>
      <c r="D41" s="56"/>
      <c r="E41" s="56"/>
      <c r="F41" s="56">
        <f>D41/2+E41/2</f>
        <v>0</v>
      </c>
      <c r="G41" s="89">
        <v>0</v>
      </c>
      <c r="H41" s="56"/>
      <c r="I41" s="183">
        <f t="shared" si="0"/>
        <v>0</v>
      </c>
      <c r="J41" s="184"/>
      <c r="K41" s="58"/>
      <c r="L41" s="62"/>
    </row>
    <row r="42" spans="1:12" s="176" customFormat="1" ht="47.25" x14ac:dyDescent="0.3">
      <c r="A42" s="173" t="s">
        <v>92</v>
      </c>
      <c r="B42" s="174" t="s">
        <v>93</v>
      </c>
      <c r="C42" s="175" t="s">
        <v>24</v>
      </c>
      <c r="D42" s="56">
        <v>301.97580324912002</v>
      </c>
      <c r="E42" s="56">
        <v>314.05</v>
      </c>
      <c r="F42" s="56">
        <f>D42/2+E42/2</f>
        <v>308.01290162456002</v>
      </c>
      <c r="G42" s="89">
        <v>143.52007689999999</v>
      </c>
      <c r="H42" s="56">
        <f>'[1] Расшифровка'!N420</f>
        <v>143.52007689999999</v>
      </c>
      <c r="I42" s="183">
        <f t="shared" si="0"/>
        <v>-164.49282472456002</v>
      </c>
      <c r="J42" s="184">
        <f t="shared" si="1"/>
        <v>-53.404524244592182</v>
      </c>
      <c r="K42" s="60" t="s">
        <v>94</v>
      </c>
      <c r="L42" s="62"/>
    </row>
    <row r="43" spans="1:12" x14ac:dyDescent="0.3">
      <c r="A43" s="167" t="s">
        <v>95</v>
      </c>
      <c r="B43" s="168" t="s">
        <v>96</v>
      </c>
      <c r="C43" s="181" t="s">
        <v>24</v>
      </c>
      <c r="D43" s="191">
        <f>SUM(D44:D70)</f>
        <v>398.25292489364199</v>
      </c>
      <c r="E43" s="191">
        <f>SUM(E44:E70)</f>
        <v>453.89137764335601</v>
      </c>
      <c r="F43" s="192">
        <f>SUM(F44:F68)</f>
        <v>228.976768768499</v>
      </c>
      <c r="G43" s="191">
        <f>SUM(G44:G68)</f>
        <v>103.65722049485714</v>
      </c>
      <c r="H43" s="193">
        <f>SUM(H44:H70)</f>
        <v>271.73694443217852</v>
      </c>
      <c r="I43" s="170">
        <f t="shared" si="0"/>
        <v>42.760175663679519</v>
      </c>
      <c r="J43" s="171">
        <f t="shared" si="1"/>
        <v>18.674460249245243</v>
      </c>
      <c r="K43" s="172"/>
      <c r="L43" s="62"/>
    </row>
    <row r="44" spans="1:12" s="176" customFormat="1" x14ac:dyDescent="0.3">
      <c r="A44" s="173" t="s">
        <v>97</v>
      </c>
      <c r="B44" s="187" t="s">
        <v>98</v>
      </c>
      <c r="C44" s="194" t="s">
        <v>24</v>
      </c>
      <c r="D44" s="56">
        <v>3.7527455511000007</v>
      </c>
      <c r="E44" s="56">
        <v>3.9</v>
      </c>
      <c r="F44" s="56">
        <f t="shared" ref="F44:F71" si="4">D44/2+E44/2</f>
        <v>3.8263727755500003</v>
      </c>
      <c r="G44" s="89">
        <v>4.2425173689999998</v>
      </c>
      <c r="H44" s="56">
        <f>'[1] Расшифровка'!N446/1000</f>
        <v>6.0034987499999994</v>
      </c>
      <c r="I44" s="183">
        <f t="shared" si="0"/>
        <v>2.1771259744499991</v>
      </c>
      <c r="J44" s="184">
        <f t="shared" si="1"/>
        <v>56.897905723183499</v>
      </c>
      <c r="K44" s="60" t="s">
        <v>227</v>
      </c>
      <c r="L44" s="62"/>
    </row>
    <row r="45" spans="1:12" s="176" customFormat="1" x14ac:dyDescent="0.3">
      <c r="A45" s="173" t="s">
        <v>100</v>
      </c>
      <c r="B45" s="187" t="s">
        <v>101</v>
      </c>
      <c r="C45" s="194" t="s">
        <v>24</v>
      </c>
      <c r="D45" s="56">
        <v>0</v>
      </c>
      <c r="E45" s="56">
        <v>0</v>
      </c>
      <c r="F45" s="56">
        <f t="shared" si="4"/>
        <v>0</v>
      </c>
      <c r="G45" s="89">
        <v>0</v>
      </c>
      <c r="H45" s="56"/>
      <c r="I45" s="183">
        <f t="shared" si="0"/>
        <v>0</v>
      </c>
      <c r="J45" s="184"/>
      <c r="K45" s="185"/>
      <c r="L45" s="62"/>
    </row>
    <row r="46" spans="1:12" s="176" customFormat="1" ht="31.5" x14ac:dyDescent="0.3">
      <c r="A46" s="173" t="s">
        <v>102</v>
      </c>
      <c r="B46" s="187" t="s">
        <v>103</v>
      </c>
      <c r="C46" s="194" t="s">
        <v>24</v>
      </c>
      <c r="D46" s="56">
        <v>1.19696085054</v>
      </c>
      <c r="E46" s="56">
        <v>1.244</v>
      </c>
      <c r="F46" s="56">
        <f t="shared" si="4"/>
        <v>1.2204804252699999</v>
      </c>
      <c r="G46" s="89">
        <v>0</v>
      </c>
      <c r="H46" s="56"/>
      <c r="I46" s="183">
        <f t="shared" si="0"/>
        <v>-1.2204804252699999</v>
      </c>
      <c r="J46" s="184">
        <f t="shared" si="1"/>
        <v>-100</v>
      </c>
      <c r="K46" s="76" t="s">
        <v>104</v>
      </c>
      <c r="L46" s="62"/>
    </row>
    <row r="47" spans="1:12" s="176" customFormat="1" ht="31.5" x14ac:dyDescent="0.3">
      <c r="A47" s="173" t="s">
        <v>105</v>
      </c>
      <c r="B47" s="187" t="s">
        <v>106</v>
      </c>
      <c r="C47" s="194" t="s">
        <v>24</v>
      </c>
      <c r="D47" s="56">
        <v>0.13213586331035998</v>
      </c>
      <c r="E47" s="56">
        <v>0.14000000000000001</v>
      </c>
      <c r="F47" s="56">
        <f t="shared" si="4"/>
        <v>0.13606793165518</v>
      </c>
      <c r="G47" s="89">
        <v>0</v>
      </c>
      <c r="H47" s="56"/>
      <c r="I47" s="183">
        <f t="shared" si="0"/>
        <v>-0.13606793165518</v>
      </c>
      <c r="J47" s="184">
        <f t="shared" si="1"/>
        <v>-100</v>
      </c>
      <c r="K47" s="76" t="s">
        <v>104</v>
      </c>
      <c r="L47" s="62"/>
    </row>
    <row r="48" spans="1:12" s="176" customFormat="1" x14ac:dyDescent="0.3">
      <c r="A48" s="173" t="s">
        <v>107</v>
      </c>
      <c r="B48" s="187" t="s">
        <v>108</v>
      </c>
      <c r="C48" s="194" t="s">
        <v>24</v>
      </c>
      <c r="D48" s="56">
        <v>7.9451409799944006</v>
      </c>
      <c r="E48" s="56">
        <v>8.26</v>
      </c>
      <c r="F48" s="56">
        <f t="shared" si="4"/>
        <v>8.1025704899972002</v>
      </c>
      <c r="G48" s="89">
        <v>12.824454581857143</v>
      </c>
      <c r="H48" s="56">
        <f>'[1] Расшифровка'!N525/1000</f>
        <v>15.882580777178571</v>
      </c>
      <c r="I48" s="183">
        <f t="shared" si="0"/>
        <v>7.780010287181371</v>
      </c>
      <c r="J48" s="184">
        <f t="shared" si="1"/>
        <v>96.019038609858001</v>
      </c>
      <c r="K48" s="60" t="s">
        <v>228</v>
      </c>
      <c r="L48" s="62"/>
    </row>
    <row r="49" spans="1:12" s="176" customFormat="1" x14ac:dyDescent="0.3">
      <c r="A49" s="173" t="s">
        <v>110</v>
      </c>
      <c r="B49" s="187" t="s">
        <v>111</v>
      </c>
      <c r="C49" s="194" t="s">
        <v>24</v>
      </c>
      <c r="D49" s="56">
        <v>0</v>
      </c>
      <c r="E49" s="56">
        <v>0</v>
      </c>
      <c r="F49" s="56">
        <f t="shared" si="4"/>
        <v>0</v>
      </c>
      <c r="G49" s="89">
        <v>0</v>
      </c>
      <c r="H49" s="56">
        <f>'[1] Расшифровка'!N548/1000</f>
        <v>2.4389249999999998</v>
      </c>
      <c r="I49" s="183">
        <f t="shared" si="0"/>
        <v>2.4389249999999998</v>
      </c>
      <c r="J49" s="184"/>
      <c r="K49" s="60" t="s">
        <v>112</v>
      </c>
      <c r="L49" s="62"/>
    </row>
    <row r="50" spans="1:12" s="176" customFormat="1" ht="31.5" x14ac:dyDescent="0.3">
      <c r="A50" s="173" t="s">
        <v>113</v>
      </c>
      <c r="B50" s="187" t="s">
        <v>114</v>
      </c>
      <c r="C50" s="194" t="s">
        <v>24</v>
      </c>
      <c r="D50" s="56">
        <v>84.059232350347813</v>
      </c>
      <c r="E50" s="56">
        <v>87.42</v>
      </c>
      <c r="F50" s="56">
        <f t="shared" si="4"/>
        <v>85.739616175173907</v>
      </c>
      <c r="G50" s="89">
        <v>6.0300128639999997</v>
      </c>
      <c r="H50" s="56">
        <f>'[1] Расшифровка'!N570/1000</f>
        <v>6.0300128639999997</v>
      </c>
      <c r="I50" s="183">
        <f t="shared" si="0"/>
        <v>-79.709603311173908</v>
      </c>
      <c r="J50" s="184">
        <f t="shared" si="1"/>
        <v>-92.967063379803179</v>
      </c>
      <c r="K50" s="76" t="s">
        <v>115</v>
      </c>
      <c r="L50" s="62"/>
    </row>
    <row r="51" spans="1:12" s="195" customFormat="1" ht="47.25" x14ac:dyDescent="0.3">
      <c r="A51" s="173" t="s">
        <v>116</v>
      </c>
      <c r="B51" s="187" t="s">
        <v>117</v>
      </c>
      <c r="C51" s="194" t="s">
        <v>24</v>
      </c>
      <c r="D51" s="56">
        <v>20.069452522828804</v>
      </c>
      <c r="E51" s="56">
        <v>20.87</v>
      </c>
      <c r="F51" s="56">
        <f t="shared" si="4"/>
        <v>20.469726261414401</v>
      </c>
      <c r="G51" s="89">
        <v>15.793921973999998</v>
      </c>
      <c r="H51" s="56">
        <f>'[1] Расшифровка'!N622/1000</f>
        <v>16.220001474</v>
      </c>
      <c r="I51" s="183">
        <f t="shared" si="0"/>
        <v>-4.2497247874144009</v>
      </c>
      <c r="J51" s="184">
        <f t="shared" si="1"/>
        <v>-20.761024027102721</v>
      </c>
      <c r="K51" s="76" t="s">
        <v>229</v>
      </c>
      <c r="L51" s="62"/>
    </row>
    <row r="52" spans="1:12" s="197" customFormat="1" ht="47.25" x14ac:dyDescent="0.3">
      <c r="A52" s="173" t="s">
        <v>119</v>
      </c>
      <c r="B52" s="187" t="s">
        <v>120</v>
      </c>
      <c r="C52" s="196" t="s">
        <v>24</v>
      </c>
      <c r="D52" s="56">
        <v>4.8360295813284004</v>
      </c>
      <c r="E52" s="56">
        <v>45.03</v>
      </c>
      <c r="F52" s="56">
        <f t="shared" si="4"/>
        <v>24.933014790664203</v>
      </c>
      <c r="G52" s="89">
        <v>13.316714392</v>
      </c>
      <c r="H52" s="56">
        <f>'[1] Расшифровка'!N644/1000</f>
        <v>13.316713492999998</v>
      </c>
      <c r="I52" s="183">
        <f t="shared" si="0"/>
        <v>-11.616301297664204</v>
      </c>
      <c r="J52" s="184">
        <f>H52/F52*100-100</f>
        <v>-46.5900389310873</v>
      </c>
      <c r="K52" s="76" t="s">
        <v>230</v>
      </c>
      <c r="L52" s="62"/>
    </row>
    <row r="53" spans="1:12" s="197" customFormat="1" ht="31.5" x14ac:dyDescent="0.3">
      <c r="A53" s="173" t="s">
        <v>122</v>
      </c>
      <c r="B53" s="187" t="s">
        <v>123</v>
      </c>
      <c r="C53" s="196" t="s">
        <v>24</v>
      </c>
      <c r="D53" s="56">
        <v>0.68131380992220003</v>
      </c>
      <c r="E53" s="56">
        <v>0.71</v>
      </c>
      <c r="F53" s="56">
        <f t="shared" si="4"/>
        <v>0.6956569049611</v>
      </c>
      <c r="G53" s="89">
        <v>2.40374</v>
      </c>
      <c r="H53" s="56">
        <f>'[1] Расшифровка'!N666/1000</f>
        <v>2.40374</v>
      </c>
      <c r="I53" s="183">
        <f t="shared" si="0"/>
        <v>1.7080830950389001</v>
      </c>
      <c r="J53" s="184">
        <f t="shared" si="1"/>
        <v>245.53527505551222</v>
      </c>
      <c r="K53" s="60" t="s">
        <v>231</v>
      </c>
      <c r="L53" s="62"/>
    </row>
    <row r="54" spans="1:12" s="195" customFormat="1" x14ac:dyDescent="0.3">
      <c r="A54" s="173" t="s">
        <v>125</v>
      </c>
      <c r="B54" s="187" t="s">
        <v>126</v>
      </c>
      <c r="C54" s="194" t="s">
        <v>24</v>
      </c>
      <c r="D54" s="56">
        <v>0</v>
      </c>
      <c r="E54" s="56">
        <v>0</v>
      </c>
      <c r="F54" s="56">
        <f t="shared" si="4"/>
        <v>0</v>
      </c>
      <c r="G54" s="89">
        <v>0</v>
      </c>
      <c r="H54" s="56"/>
      <c r="I54" s="183">
        <f t="shared" si="0"/>
        <v>0</v>
      </c>
      <c r="J54" s="184"/>
      <c r="K54" s="76"/>
      <c r="L54" s="62"/>
    </row>
    <row r="55" spans="1:12" s="197" customFormat="1" x14ac:dyDescent="0.3">
      <c r="A55" s="173" t="s">
        <v>127</v>
      </c>
      <c r="B55" s="187" t="s">
        <v>128</v>
      </c>
      <c r="C55" s="196" t="s">
        <v>24</v>
      </c>
      <c r="D55" s="56">
        <v>0</v>
      </c>
      <c r="E55" s="56">
        <v>0</v>
      </c>
      <c r="F55" s="56">
        <f t="shared" si="4"/>
        <v>0</v>
      </c>
      <c r="G55" s="89">
        <v>0</v>
      </c>
      <c r="H55" s="56"/>
      <c r="I55" s="183">
        <f t="shared" si="0"/>
        <v>0</v>
      </c>
      <c r="J55" s="184"/>
      <c r="K55" s="60"/>
      <c r="L55" s="62"/>
    </row>
    <row r="56" spans="1:12" s="176" customFormat="1" ht="31.5" x14ac:dyDescent="0.3">
      <c r="A56" s="173" t="s">
        <v>129</v>
      </c>
      <c r="B56" s="187" t="s">
        <v>130</v>
      </c>
      <c r="C56" s="194" t="s">
        <v>24</v>
      </c>
      <c r="D56" s="56">
        <v>22.763394356156997</v>
      </c>
      <c r="E56" s="56">
        <v>23.67</v>
      </c>
      <c r="F56" s="56">
        <f t="shared" si="4"/>
        <v>23.216697178078498</v>
      </c>
      <c r="G56" s="89">
        <v>28.304091479</v>
      </c>
      <c r="H56" s="56">
        <f>'[1] Расшифровка'!N774/1000</f>
        <v>28.417179478999998</v>
      </c>
      <c r="I56" s="183">
        <f t="shared" si="0"/>
        <v>5.2004823009215002</v>
      </c>
      <c r="J56" s="184">
        <f t="shared" si="1"/>
        <v>22.399750752798127</v>
      </c>
      <c r="K56" s="60" t="s">
        <v>232</v>
      </c>
      <c r="L56" s="62"/>
    </row>
    <row r="57" spans="1:12" s="176" customFormat="1" ht="31.5" x14ac:dyDescent="0.3">
      <c r="A57" s="173" t="s">
        <v>132</v>
      </c>
      <c r="B57" s="187" t="s">
        <v>133</v>
      </c>
      <c r="C57" s="194" t="s">
        <v>24</v>
      </c>
      <c r="D57" s="56">
        <v>3.7376568684000002</v>
      </c>
      <c r="E57" s="56">
        <v>3.89</v>
      </c>
      <c r="F57" s="56">
        <f t="shared" si="4"/>
        <v>3.8138284342000004</v>
      </c>
      <c r="G57" s="89">
        <v>6.8187745700000004</v>
      </c>
      <c r="H57" s="56">
        <f>'[1] Расшифровка'!N820/1000</f>
        <v>6.8187745700000004</v>
      </c>
      <c r="I57" s="183">
        <f t="shared" si="0"/>
        <v>3.0049461358</v>
      </c>
      <c r="J57" s="184">
        <f t="shared" si="1"/>
        <v>78.790805293010692</v>
      </c>
      <c r="K57" s="60" t="s">
        <v>233</v>
      </c>
      <c r="L57" s="62"/>
    </row>
    <row r="58" spans="1:12" s="176" customFormat="1" ht="47.25" x14ac:dyDescent="0.3">
      <c r="A58" s="173" t="s">
        <v>135</v>
      </c>
      <c r="B58" s="187" t="s">
        <v>136</v>
      </c>
      <c r="C58" s="194" t="s">
        <v>24</v>
      </c>
      <c r="D58" s="56">
        <v>36.762400649520004</v>
      </c>
      <c r="E58" s="56">
        <v>38.229999999999997</v>
      </c>
      <c r="F58" s="56">
        <f t="shared" si="4"/>
        <v>37.496200324759997</v>
      </c>
      <c r="G58" s="89">
        <v>0.14579609999999998</v>
      </c>
      <c r="H58" s="56">
        <f>'[1] Расшифровка'!N842/1000</f>
        <v>0.14579609999999998</v>
      </c>
      <c r="I58" s="183">
        <f t="shared" si="0"/>
        <v>-37.350404224759998</v>
      </c>
      <c r="J58" s="184">
        <f t="shared" si="1"/>
        <v>-99.611171002028897</v>
      </c>
      <c r="K58" s="76" t="s">
        <v>137</v>
      </c>
      <c r="L58" s="62"/>
    </row>
    <row r="59" spans="1:12" s="176" customFormat="1" ht="31.5" x14ac:dyDescent="0.3">
      <c r="A59" s="173" t="s">
        <v>138</v>
      </c>
      <c r="B59" s="187" t="s">
        <v>139</v>
      </c>
      <c r="C59" s="194" t="s">
        <v>24</v>
      </c>
      <c r="D59" s="56">
        <v>0.22203990064620002</v>
      </c>
      <c r="E59" s="56">
        <v>0.23</v>
      </c>
      <c r="F59" s="56">
        <f t="shared" si="4"/>
        <v>0.22601995032310002</v>
      </c>
      <c r="G59" s="89">
        <v>0.43898213400000002</v>
      </c>
      <c r="H59" s="56">
        <f>'[1] Расшифровка'!N864/1000</f>
        <v>0.43898213400000002</v>
      </c>
      <c r="I59" s="183">
        <f t="shared" si="0"/>
        <v>0.21296218367690001</v>
      </c>
      <c r="J59" s="184">
        <f t="shared" si="1"/>
        <v>94.222737140003034</v>
      </c>
      <c r="K59" s="60" t="s">
        <v>234</v>
      </c>
      <c r="L59" s="62"/>
    </row>
    <row r="60" spans="1:12" s="176" customFormat="1" x14ac:dyDescent="0.3">
      <c r="A60" s="173" t="s">
        <v>140</v>
      </c>
      <c r="B60" s="187" t="s">
        <v>141</v>
      </c>
      <c r="C60" s="194" t="s">
        <v>24</v>
      </c>
      <c r="D60" s="56">
        <v>0</v>
      </c>
      <c r="E60" s="56">
        <v>0</v>
      </c>
      <c r="F60" s="56">
        <f t="shared" si="4"/>
        <v>0</v>
      </c>
      <c r="G60" s="89">
        <v>0</v>
      </c>
      <c r="H60" s="56">
        <f>'[1] Расшифровка'!N889/1000</f>
        <v>34.3473428</v>
      </c>
      <c r="I60" s="183">
        <f t="shared" si="0"/>
        <v>34.3473428</v>
      </c>
      <c r="J60" s="184"/>
      <c r="K60" s="60" t="s">
        <v>112</v>
      </c>
      <c r="L60" s="62"/>
    </row>
    <row r="61" spans="1:12" s="176" customFormat="1" ht="47.25" x14ac:dyDescent="0.3">
      <c r="A61" s="173" t="s">
        <v>142</v>
      </c>
      <c r="B61" s="187" t="s">
        <v>143</v>
      </c>
      <c r="C61" s="194" t="s">
        <v>24</v>
      </c>
      <c r="D61" s="56">
        <v>11.033043840000001</v>
      </c>
      <c r="E61" s="56">
        <v>11.47</v>
      </c>
      <c r="F61" s="56">
        <f t="shared" si="4"/>
        <v>11.251521920000002</v>
      </c>
      <c r="G61" s="89">
        <v>5.2762000000000002</v>
      </c>
      <c r="H61" s="56">
        <f>'[1] Расшифровка'!N914/1000</f>
        <v>9.7550799999999995</v>
      </c>
      <c r="I61" s="183">
        <f t="shared" si="0"/>
        <v>-1.4964419200000023</v>
      </c>
      <c r="J61" s="184">
        <f t="shared" si="1"/>
        <v>-13.299906720530146</v>
      </c>
      <c r="K61" s="76" t="s">
        <v>235</v>
      </c>
      <c r="L61" s="62"/>
    </row>
    <row r="62" spans="1:12" s="176" customFormat="1" ht="31.5" x14ac:dyDescent="0.3">
      <c r="A62" s="173" t="s">
        <v>145</v>
      </c>
      <c r="B62" s="187" t="s">
        <v>146</v>
      </c>
      <c r="C62" s="194" t="s">
        <v>24</v>
      </c>
      <c r="D62" s="56">
        <v>0.91</v>
      </c>
      <c r="E62" s="56">
        <v>0.87503188499999984</v>
      </c>
      <c r="F62" s="56">
        <f t="shared" si="4"/>
        <v>0.89251594249999999</v>
      </c>
      <c r="G62" s="89">
        <v>0.29449999999999998</v>
      </c>
      <c r="H62" s="56">
        <f>'[1] Расшифровка'!N936/1000</f>
        <v>4.5030000000000001</v>
      </c>
      <c r="I62" s="183">
        <f t="shared" si="0"/>
        <v>3.6104840574999999</v>
      </c>
      <c r="J62" s="184">
        <f t="shared" si="1"/>
        <v>404.52880285665043</v>
      </c>
      <c r="K62" s="60" t="s">
        <v>236</v>
      </c>
      <c r="L62" s="62"/>
    </row>
    <row r="63" spans="1:12" s="176" customFormat="1" x14ac:dyDescent="0.3">
      <c r="A63" s="173" t="s">
        <v>148</v>
      </c>
      <c r="B63" s="187" t="s">
        <v>149</v>
      </c>
      <c r="C63" s="194" t="s">
        <v>24</v>
      </c>
      <c r="D63" s="56">
        <v>5.3951655466800003E-2</v>
      </c>
      <c r="E63" s="56">
        <v>0.06</v>
      </c>
      <c r="F63" s="56">
        <f t="shared" si="4"/>
        <v>5.69758277334E-2</v>
      </c>
      <c r="G63" s="89">
        <v>0</v>
      </c>
      <c r="H63" s="56">
        <f>'[1] Расшифровка'!N959/1000</f>
        <v>3.4913377999999997</v>
      </c>
      <c r="I63" s="183">
        <f t="shared" si="0"/>
        <v>3.4343619722665997</v>
      </c>
      <c r="J63" s="184">
        <f t="shared" si="1"/>
        <v>6027.7526608943499</v>
      </c>
      <c r="K63" s="60" t="s">
        <v>112</v>
      </c>
      <c r="L63" s="62"/>
    </row>
    <row r="64" spans="1:12" s="176" customFormat="1" ht="47.25" x14ac:dyDescent="0.3">
      <c r="A64" s="173" t="s">
        <v>150</v>
      </c>
      <c r="B64" s="187" t="s">
        <v>151</v>
      </c>
      <c r="C64" s="194" t="s">
        <v>24</v>
      </c>
      <c r="D64" s="56">
        <v>3.4302245140800003</v>
      </c>
      <c r="E64" s="56">
        <v>3.57</v>
      </c>
      <c r="F64" s="56">
        <f t="shared" si="4"/>
        <v>3.5001122570400001</v>
      </c>
      <c r="G64" s="89">
        <v>2.2164999999999999</v>
      </c>
      <c r="H64" s="56">
        <f>'[1] Расшифровка'!N981/1000</f>
        <v>2.2164999999999999</v>
      </c>
      <c r="I64" s="183">
        <f t="shared" si="0"/>
        <v>-1.2836122570400001</v>
      </c>
      <c r="J64" s="184">
        <f t="shared" si="1"/>
        <v>-36.673459671420218</v>
      </c>
      <c r="K64" s="76" t="s">
        <v>237</v>
      </c>
      <c r="L64" s="62"/>
    </row>
    <row r="65" spans="1:12" s="176" customFormat="1" x14ac:dyDescent="0.3">
      <c r="A65" s="173" t="s">
        <v>153</v>
      </c>
      <c r="B65" s="187" t="s">
        <v>154</v>
      </c>
      <c r="C65" s="194" t="s">
        <v>24</v>
      </c>
      <c r="D65" s="56">
        <v>2.69</v>
      </c>
      <c r="E65" s="56">
        <v>2.5823457583559999</v>
      </c>
      <c r="F65" s="56">
        <f t="shared" si="4"/>
        <v>2.6361728791779999</v>
      </c>
      <c r="G65" s="89">
        <v>0.55877503100000003</v>
      </c>
      <c r="H65" s="56">
        <f>'[1] Расшифровка'!N1004/1000</f>
        <v>2.6473584909999994</v>
      </c>
      <c r="I65" s="183">
        <f t="shared" si="0"/>
        <v>1.1185611821999508E-2</v>
      </c>
      <c r="J65" s="184">
        <f t="shared" si="1"/>
        <v>0.42431252936216879</v>
      </c>
      <c r="K65" s="60" t="s">
        <v>238</v>
      </c>
      <c r="L65" s="62"/>
    </row>
    <row r="66" spans="1:12" s="176" customFormat="1" x14ac:dyDescent="0.3">
      <c r="A66" s="173" t="s">
        <v>156</v>
      </c>
      <c r="B66" s="187" t="s">
        <v>157</v>
      </c>
      <c r="C66" s="194" t="s">
        <v>24</v>
      </c>
      <c r="D66" s="56">
        <v>0</v>
      </c>
      <c r="E66" s="56">
        <v>0</v>
      </c>
      <c r="F66" s="56">
        <f t="shared" si="4"/>
        <v>0</v>
      </c>
      <c r="G66" s="89">
        <v>0</v>
      </c>
      <c r="H66" s="56">
        <f>'[1] Расшифровка'!N1060/1000</f>
        <v>111.6678807</v>
      </c>
      <c r="I66" s="183">
        <f t="shared" si="0"/>
        <v>111.6678807</v>
      </c>
      <c r="J66" s="184"/>
      <c r="K66" s="60" t="s">
        <v>112</v>
      </c>
      <c r="L66" s="62"/>
    </row>
    <row r="67" spans="1:12" s="176" customFormat="1" x14ac:dyDescent="0.3">
      <c r="A67" s="173" t="s">
        <v>159</v>
      </c>
      <c r="B67" s="187" t="s">
        <v>160</v>
      </c>
      <c r="C67" s="194" t="s">
        <v>24</v>
      </c>
      <c r="D67" s="56">
        <v>0</v>
      </c>
      <c r="E67" s="56">
        <v>0</v>
      </c>
      <c r="F67" s="56">
        <f t="shared" si="4"/>
        <v>0</v>
      </c>
      <c r="G67" s="89">
        <v>0</v>
      </c>
      <c r="H67" s="56"/>
      <c r="I67" s="183">
        <f t="shared" si="0"/>
        <v>0</v>
      </c>
      <c r="J67" s="184"/>
      <c r="K67" s="60"/>
      <c r="L67" s="62"/>
    </row>
    <row r="68" spans="1:12" s="176" customFormat="1" ht="37.5" x14ac:dyDescent="0.3">
      <c r="A68" s="173" t="s">
        <v>161</v>
      </c>
      <c r="B68" s="187" t="s">
        <v>162</v>
      </c>
      <c r="C68" s="194" t="s">
        <v>24</v>
      </c>
      <c r="D68" s="56">
        <v>0.74643660000000023</v>
      </c>
      <c r="E68" s="56">
        <v>0.78</v>
      </c>
      <c r="F68" s="56">
        <f t="shared" si="4"/>
        <v>0.76321830000000013</v>
      </c>
      <c r="G68" s="89">
        <v>4.9922399999999998</v>
      </c>
      <c r="H68" s="56">
        <f>'[1] Расшифровка'!N1131/1000</f>
        <v>4.9922399999999998</v>
      </c>
      <c r="I68" s="183">
        <f t="shared" si="0"/>
        <v>4.2290216999999997</v>
      </c>
      <c r="J68" s="184">
        <f t="shared" si="1"/>
        <v>554.10381276235114</v>
      </c>
      <c r="K68" s="60" t="s">
        <v>239</v>
      </c>
      <c r="L68" s="62"/>
    </row>
    <row r="69" spans="1:12" s="176" customFormat="1" x14ac:dyDescent="0.3">
      <c r="A69" s="173" t="s">
        <v>164</v>
      </c>
      <c r="B69" s="187" t="s">
        <v>165</v>
      </c>
      <c r="C69" s="194" t="s">
        <v>24</v>
      </c>
      <c r="D69" s="56">
        <v>0</v>
      </c>
      <c r="E69" s="56">
        <v>0</v>
      </c>
      <c r="F69" s="56">
        <f t="shared" si="4"/>
        <v>0</v>
      </c>
      <c r="G69" s="89">
        <v>0</v>
      </c>
      <c r="H69" s="56"/>
      <c r="I69" s="183">
        <f t="shared" si="0"/>
        <v>0</v>
      </c>
      <c r="J69" s="184"/>
      <c r="K69" s="185"/>
      <c r="L69" s="62"/>
    </row>
    <row r="70" spans="1:12" s="176" customFormat="1" ht="223.5" customHeight="1" x14ac:dyDescent="0.3">
      <c r="A70" s="173" t="s">
        <v>166</v>
      </c>
      <c r="B70" s="187" t="s">
        <v>167</v>
      </c>
      <c r="C70" s="194" t="s">
        <v>24</v>
      </c>
      <c r="D70" s="56">
        <v>193.23076500000002</v>
      </c>
      <c r="E70" s="56">
        <v>200.96</v>
      </c>
      <c r="F70" s="56">
        <f t="shared" si="4"/>
        <v>197.09538250000003</v>
      </c>
      <c r="G70" s="89">
        <v>0</v>
      </c>
      <c r="H70" s="56"/>
      <c r="I70" s="183">
        <f>H70-F70</f>
        <v>-197.09538250000003</v>
      </c>
      <c r="J70" s="184">
        <f>H70/F70*100-100</f>
        <v>-100</v>
      </c>
      <c r="K70" s="198" t="s">
        <v>240</v>
      </c>
      <c r="L70" s="62"/>
    </row>
    <row r="71" spans="1:12" s="206" customFormat="1" ht="19.5" x14ac:dyDescent="0.35">
      <c r="A71" s="199"/>
      <c r="B71" s="200" t="s">
        <v>241</v>
      </c>
      <c r="C71" s="201" t="s">
        <v>24</v>
      </c>
      <c r="D71" s="56"/>
      <c r="E71" s="56"/>
      <c r="F71" s="56">
        <f t="shared" si="4"/>
        <v>0</v>
      </c>
      <c r="G71" s="202">
        <v>3.0999999999999999E-3</v>
      </c>
      <c r="H71" s="56"/>
      <c r="I71" s="203">
        <f t="shared" si="0"/>
        <v>0</v>
      </c>
      <c r="J71" s="204"/>
      <c r="K71" s="205"/>
      <c r="L71" s="62"/>
    </row>
    <row r="72" spans="1:12" x14ac:dyDescent="0.3">
      <c r="A72" s="167" t="s">
        <v>168</v>
      </c>
      <c r="B72" s="168" t="s">
        <v>169</v>
      </c>
      <c r="C72" s="181"/>
      <c r="D72" s="48"/>
      <c r="E72" s="48"/>
      <c r="F72" s="48"/>
      <c r="G72" s="82"/>
      <c r="H72" s="48"/>
      <c r="I72" s="170">
        <f t="shared" si="0"/>
        <v>0</v>
      </c>
      <c r="J72" s="207"/>
      <c r="K72" s="172"/>
      <c r="L72" s="62"/>
    </row>
    <row r="73" spans="1:12" x14ac:dyDescent="0.3">
      <c r="A73" s="162" t="s">
        <v>170</v>
      </c>
      <c r="B73" s="163" t="s">
        <v>171</v>
      </c>
      <c r="C73" s="164" t="s">
        <v>24</v>
      </c>
      <c r="D73" s="101">
        <f>D11+D37</f>
        <v>1089851.1387336024</v>
      </c>
      <c r="E73" s="101">
        <f>E11+E37</f>
        <v>1340074.8813776432</v>
      </c>
      <c r="F73" s="101">
        <f>F11+F37</f>
        <v>71056.50042312294</v>
      </c>
      <c r="G73" s="81">
        <v>1339961.5650816457</v>
      </c>
      <c r="H73" s="101">
        <f>H11+H37</f>
        <v>1397160.7684585068</v>
      </c>
      <c r="I73" s="188">
        <f t="shared" si="0"/>
        <v>1326104.2680353839</v>
      </c>
      <c r="J73" s="189">
        <f t="shared" si="1"/>
        <v>1866.2673508247362</v>
      </c>
      <c r="K73" s="166"/>
      <c r="L73" s="62"/>
    </row>
    <row r="74" spans="1:12" s="210" customFormat="1" x14ac:dyDescent="0.3">
      <c r="A74" s="173" t="s">
        <v>172</v>
      </c>
      <c r="B74" s="174" t="s">
        <v>173</v>
      </c>
      <c r="C74" s="175" t="s">
        <v>24</v>
      </c>
      <c r="D74" s="103">
        <v>1070.22</v>
      </c>
      <c r="E74" s="103">
        <v>1043.3399999999999</v>
      </c>
      <c r="F74" s="56">
        <f>D74/2+E74/2</f>
        <v>1056.78</v>
      </c>
      <c r="G74" s="89">
        <v>1070.22</v>
      </c>
      <c r="H74" s="56">
        <v>1070.22</v>
      </c>
      <c r="I74" s="208">
        <f t="shared" si="0"/>
        <v>13.440000000000055</v>
      </c>
      <c r="J74" s="184">
        <f t="shared" si="1"/>
        <v>1.2717878839493721</v>
      </c>
      <c r="K74" s="209" t="s">
        <v>242</v>
      </c>
      <c r="L74" s="62"/>
    </row>
    <row r="75" spans="1:12" s="210" customFormat="1" x14ac:dyDescent="0.3">
      <c r="A75" s="178" t="s">
        <v>175</v>
      </c>
      <c r="B75" s="179" t="s">
        <v>176</v>
      </c>
      <c r="C75" s="186" t="s">
        <v>24</v>
      </c>
      <c r="D75" s="56">
        <v>4503.3101999999999</v>
      </c>
      <c r="E75" s="56">
        <v>3988.35</v>
      </c>
      <c r="F75" s="56">
        <f>D75/2+E75/2</f>
        <v>4245.8301000000001</v>
      </c>
      <c r="G75" s="89">
        <v>4503.3101999999999</v>
      </c>
      <c r="H75" s="56">
        <f>G75</f>
        <v>4503.3101999999999</v>
      </c>
      <c r="I75" s="183">
        <f t="shared" si="0"/>
        <v>257.48009999999977</v>
      </c>
      <c r="J75" s="184">
        <f t="shared" si="1"/>
        <v>6.0643053051039288</v>
      </c>
      <c r="K75" s="177"/>
      <c r="L75" s="62"/>
    </row>
    <row r="76" spans="1:12" s="218" customFormat="1" x14ac:dyDescent="0.3">
      <c r="A76" s="211"/>
      <c r="B76" s="212"/>
      <c r="C76" s="213"/>
      <c r="D76" s="109"/>
      <c r="E76" s="109"/>
      <c r="F76" s="109"/>
      <c r="G76" s="214"/>
      <c r="H76" s="109"/>
      <c r="I76" s="215">
        <f t="shared" ref="I76:I90" si="5">H76-F76</f>
        <v>0</v>
      </c>
      <c r="J76" s="216"/>
      <c r="K76" s="217"/>
      <c r="L76" s="62"/>
    </row>
    <row r="77" spans="1:12" x14ac:dyDescent="0.3">
      <c r="A77" s="162" t="s">
        <v>177</v>
      </c>
      <c r="B77" s="163" t="s">
        <v>178</v>
      </c>
      <c r="C77" s="164" t="s">
        <v>24</v>
      </c>
      <c r="D77" s="40">
        <f>D73+D74</f>
        <v>1090921.3587336023</v>
      </c>
      <c r="E77" s="40">
        <f>E73+E74</f>
        <v>1341118.2213776433</v>
      </c>
      <c r="F77" s="40">
        <f>F73+F74</f>
        <v>72113.280423122938</v>
      </c>
      <c r="G77" s="81">
        <v>1341031.7850816457</v>
      </c>
      <c r="H77" s="40">
        <f>H73+H74</f>
        <v>1398230.9884585068</v>
      </c>
      <c r="I77" s="188">
        <f t="shared" si="5"/>
        <v>1326117.7080353838</v>
      </c>
      <c r="J77" s="189">
        <f t="shared" ref="J77:J90" si="6">H77/F77*100-100</f>
        <v>1838.9368785533261</v>
      </c>
      <c r="K77" s="166"/>
      <c r="L77" s="62"/>
    </row>
    <row r="78" spans="1:12" ht="31.5" x14ac:dyDescent="0.3">
      <c r="A78" s="178" t="s">
        <v>179</v>
      </c>
      <c r="B78" s="179" t="s">
        <v>180</v>
      </c>
      <c r="C78" s="180" t="s">
        <v>181</v>
      </c>
      <c r="D78" s="56">
        <v>1029.23</v>
      </c>
      <c r="E78" s="56">
        <v>1029.23</v>
      </c>
      <c r="F78" s="56">
        <f>D78/2+E78/2</f>
        <v>1029.23</v>
      </c>
      <c r="G78" s="89">
        <v>1029.23</v>
      </c>
      <c r="H78" s="56">
        <f>1054015.22970524/1000</f>
        <v>1054.01522970524</v>
      </c>
      <c r="I78" s="219">
        <f t="shared" si="5"/>
        <v>24.785229705239999</v>
      </c>
      <c r="J78" s="219">
        <f t="shared" si="6"/>
        <v>2.4081332360347005</v>
      </c>
      <c r="K78" s="60" t="s">
        <v>182</v>
      </c>
      <c r="L78" s="62"/>
    </row>
    <row r="79" spans="1:12" x14ac:dyDescent="0.3">
      <c r="A79" s="220" t="s">
        <v>183</v>
      </c>
      <c r="B79" s="221" t="s">
        <v>184</v>
      </c>
      <c r="C79" s="180" t="s">
        <v>19</v>
      </c>
      <c r="D79" s="56"/>
      <c r="E79" s="56"/>
      <c r="F79" s="56"/>
      <c r="G79" s="89"/>
      <c r="H79" s="56"/>
      <c r="I79" s="222"/>
      <c r="J79" s="184"/>
      <c r="K79" s="177"/>
      <c r="L79" s="62"/>
    </row>
    <row r="80" spans="1:12" x14ac:dyDescent="0.3">
      <c r="A80" s="220"/>
      <c r="B80" s="221"/>
      <c r="C80" s="180" t="s">
        <v>181</v>
      </c>
      <c r="D80" s="56"/>
      <c r="E80" s="56"/>
      <c r="F80" s="56"/>
      <c r="G80" s="89"/>
      <c r="H80" s="56"/>
      <c r="I80" s="222"/>
      <c r="J80" s="184"/>
      <c r="K80" s="223"/>
      <c r="L80" s="62"/>
    </row>
    <row r="81" spans="1:12" x14ac:dyDescent="0.3">
      <c r="A81" s="178"/>
      <c r="B81" s="224" t="s">
        <v>185</v>
      </c>
      <c r="C81" s="180"/>
      <c r="D81" s="56">
        <v>107272.69</v>
      </c>
      <c r="E81" s="56">
        <v>107272.69</v>
      </c>
      <c r="F81" s="56">
        <f>D81/2+E81/2</f>
        <v>107272.69</v>
      </c>
      <c r="G81" s="89">
        <v>107272.69</v>
      </c>
      <c r="H81" s="56">
        <f>'[1]Сумма необоснованного дохода'!H40</f>
        <v>109855.95930107842</v>
      </c>
      <c r="I81" s="222">
        <f t="shared" si="5"/>
        <v>2583.2693010784133</v>
      </c>
      <c r="J81" s="184">
        <f t="shared" si="6"/>
        <v>2.4081332360346437</v>
      </c>
      <c r="K81" s="177"/>
      <c r="L81" s="62"/>
    </row>
    <row r="82" spans="1:12" x14ac:dyDescent="0.3">
      <c r="A82" s="225" t="s">
        <v>186</v>
      </c>
      <c r="B82" s="226" t="s">
        <v>187</v>
      </c>
      <c r="C82" s="227" t="s">
        <v>188</v>
      </c>
      <c r="D82" s="123">
        <f>(D77-D81)/D78</f>
        <v>955.71317269570682</v>
      </c>
      <c r="E82" s="123">
        <f>(E77-E81)/E78</f>
        <v>1198.8044765287091</v>
      </c>
      <c r="F82" s="123">
        <f>(F77-F81)/F78</f>
        <v>-34.160886854130823</v>
      </c>
      <c r="G82" s="228">
        <v>1198.7204950124324</v>
      </c>
      <c r="H82" s="123">
        <f>(H77-H81)/H78</f>
        <v>1222.3495380780485</v>
      </c>
      <c r="I82" s="229">
        <f t="shared" si="5"/>
        <v>1256.5104249321794</v>
      </c>
      <c r="J82" s="230">
        <f t="shared" si="6"/>
        <v>-3678.2137135302114</v>
      </c>
      <c r="K82" s="231"/>
      <c r="L82" s="62"/>
    </row>
    <row r="83" spans="1:12" x14ac:dyDescent="0.3">
      <c r="A83" s="232" t="s">
        <v>189</v>
      </c>
      <c r="B83" s="232"/>
      <c r="C83" s="232"/>
      <c r="D83" s="233">
        <v>226.98</v>
      </c>
      <c r="E83" s="233"/>
      <c r="F83" s="129"/>
      <c r="G83" s="89"/>
      <c r="H83" s="129"/>
      <c r="I83" s="183">
        <f t="shared" si="5"/>
        <v>0</v>
      </c>
      <c r="J83" s="184"/>
      <c r="K83" s="177"/>
      <c r="L83" s="62"/>
    </row>
    <row r="84" spans="1:12" x14ac:dyDescent="0.3">
      <c r="A84" s="167">
        <v>8</v>
      </c>
      <c r="B84" s="168" t="s">
        <v>190</v>
      </c>
      <c r="C84" s="169" t="s">
        <v>191</v>
      </c>
      <c r="D84" s="48" t="b">
        <f>D85+'[1]СВОД 2023 снаб ТЭ '!P17=D14+D40</f>
        <v>0</v>
      </c>
      <c r="E84" s="48">
        <f>E86+E87</f>
        <v>26</v>
      </c>
      <c r="F84" s="48">
        <f>F86+F87</f>
        <v>26</v>
      </c>
      <c r="G84" s="234">
        <v>26</v>
      </c>
      <c r="H84" s="48">
        <v>26</v>
      </c>
      <c r="I84" s="235">
        <f t="shared" si="5"/>
        <v>0</v>
      </c>
      <c r="J84" s="235">
        <f t="shared" si="6"/>
        <v>0</v>
      </c>
      <c r="K84" s="52"/>
      <c r="L84" s="62"/>
    </row>
    <row r="85" spans="1:12" x14ac:dyDescent="0.3">
      <c r="A85" s="236"/>
      <c r="B85" s="179" t="s">
        <v>192</v>
      </c>
      <c r="C85" s="180"/>
      <c r="D85" s="129"/>
      <c r="E85" s="129"/>
      <c r="F85" s="129"/>
      <c r="G85" s="237"/>
      <c r="H85" s="129"/>
      <c r="I85" s="238">
        <f t="shared" si="5"/>
        <v>0</v>
      </c>
      <c r="J85" s="238"/>
      <c r="K85" s="239"/>
      <c r="L85" s="62"/>
    </row>
    <row r="86" spans="1:12" x14ac:dyDescent="0.3">
      <c r="A86" s="236" t="s">
        <v>193</v>
      </c>
      <c r="B86" s="179" t="s">
        <v>194</v>
      </c>
      <c r="C86" s="180" t="s">
        <v>195</v>
      </c>
      <c r="D86" s="137">
        <v>25</v>
      </c>
      <c r="E86" s="137">
        <v>25</v>
      </c>
      <c r="F86" s="56">
        <f>D86/2+E86/2</f>
        <v>25</v>
      </c>
      <c r="G86" s="89">
        <v>25</v>
      </c>
      <c r="H86" s="56">
        <v>25</v>
      </c>
      <c r="I86" s="240">
        <f t="shared" si="5"/>
        <v>0</v>
      </c>
      <c r="J86" s="240">
        <f t="shared" si="6"/>
        <v>0</v>
      </c>
      <c r="K86" s="241"/>
    </row>
    <row r="87" spans="1:12" x14ac:dyDescent="0.3">
      <c r="A87" s="236" t="s">
        <v>196</v>
      </c>
      <c r="B87" s="179" t="s">
        <v>197</v>
      </c>
      <c r="C87" s="180" t="s">
        <v>195</v>
      </c>
      <c r="D87" s="137">
        <v>1</v>
      </c>
      <c r="E87" s="137">
        <v>1</v>
      </c>
      <c r="F87" s="56">
        <f>D87/2+E87/2</f>
        <v>1</v>
      </c>
      <c r="G87" s="89">
        <v>1</v>
      </c>
      <c r="H87" s="56">
        <v>1</v>
      </c>
      <c r="I87" s="242">
        <f t="shared" si="5"/>
        <v>0</v>
      </c>
      <c r="J87" s="242">
        <f t="shared" si="6"/>
        <v>0</v>
      </c>
      <c r="K87" s="241"/>
    </row>
    <row r="88" spans="1:12" x14ac:dyDescent="0.3">
      <c r="A88" s="167">
        <v>9</v>
      </c>
      <c r="B88" s="168" t="s">
        <v>198</v>
      </c>
      <c r="C88" s="169" t="s">
        <v>199</v>
      </c>
      <c r="D88" s="48">
        <f>(D19+D39)/(D86+D87)/12*1000</f>
        <v>147999.6</v>
      </c>
      <c r="E88" s="48">
        <f>(E19+E39)/(E86+E87)/12*1000</f>
        <v>264851.5705128205</v>
      </c>
      <c r="F88" s="48">
        <f>(F19+F39)/(F86+F87)/12*1000</f>
        <v>206425.58525641024</v>
      </c>
      <c r="G88" s="234">
        <v>264851.5705128205</v>
      </c>
      <c r="H88" s="48">
        <f>(H19+H39)/H84/12*1000</f>
        <v>309743.69652275642</v>
      </c>
      <c r="I88" s="235">
        <f t="shared" si="5"/>
        <v>103318.11126634618</v>
      </c>
      <c r="J88" s="235">
        <f t="shared" si="6"/>
        <v>50.051020147531744</v>
      </c>
      <c r="K88" s="142"/>
    </row>
    <row r="89" spans="1:12" x14ac:dyDescent="0.3">
      <c r="A89" s="236" t="s">
        <v>200</v>
      </c>
      <c r="B89" s="179" t="s">
        <v>201</v>
      </c>
      <c r="C89" s="180" t="s">
        <v>195</v>
      </c>
      <c r="D89" s="137">
        <f>D19/12*1000/D86</f>
        <v>146764.80000000005</v>
      </c>
      <c r="E89" s="137">
        <v>257578</v>
      </c>
      <c r="F89" s="137">
        <f>F19/12*1000/F86</f>
        <v>202171.4</v>
      </c>
      <c r="G89" s="89">
        <v>257578</v>
      </c>
      <c r="H89" s="137">
        <f>H19/H86/12*1000</f>
        <v>295949.13249999995</v>
      </c>
      <c r="I89" s="240">
        <f t="shared" si="5"/>
        <v>93777.732499999955</v>
      </c>
      <c r="J89" s="240">
        <f t="shared" si="6"/>
        <v>46.385261466260772</v>
      </c>
      <c r="K89" s="139"/>
    </row>
    <row r="90" spans="1:12" x14ac:dyDescent="0.3">
      <c r="A90" s="236" t="s">
        <v>202</v>
      </c>
      <c r="B90" s="179" t="s">
        <v>203</v>
      </c>
      <c r="C90" s="180" t="s">
        <v>195</v>
      </c>
      <c r="D90" s="137">
        <f>D39/12*1000/D87</f>
        <v>178869.6</v>
      </c>
      <c r="E90" s="137">
        <v>446691</v>
      </c>
      <c r="F90" s="137">
        <f>F39/12*1000/F87</f>
        <v>312780.21666666673</v>
      </c>
      <c r="G90" s="89">
        <v>446690.83333333331</v>
      </c>
      <c r="H90" s="137">
        <f>H39/H87/12*1000</f>
        <v>654607.79709166661</v>
      </c>
      <c r="I90" s="240">
        <f t="shared" si="5"/>
        <v>341827.58042499988</v>
      </c>
      <c r="J90" s="240">
        <f t="shared" si="6"/>
        <v>109.28682896504586</v>
      </c>
      <c r="K90" s="139"/>
    </row>
    <row r="91" spans="1:12" x14ac:dyDescent="0.3">
      <c r="A91" s="243"/>
      <c r="B91" s="244"/>
      <c r="C91" s="245"/>
      <c r="D91" s="246"/>
      <c r="E91" s="246"/>
      <c r="F91" s="246"/>
      <c r="G91" s="247"/>
      <c r="H91" s="246"/>
      <c r="I91" s="248"/>
      <c r="J91" s="249"/>
    </row>
    <row r="92" spans="1:12" customFormat="1" x14ac:dyDescent="0.3">
      <c r="A92" s="1"/>
      <c r="B92" s="15" t="s">
        <v>204</v>
      </c>
      <c r="C92" s="3"/>
      <c r="D92" s="246"/>
      <c r="E92" s="246"/>
      <c r="F92" s="246"/>
      <c r="G92" s="4"/>
      <c r="H92" s="246"/>
      <c r="I92" s="250"/>
      <c r="J92" s="250"/>
    </row>
    <row r="93" spans="1:12" customFormat="1" x14ac:dyDescent="0.3">
      <c r="A93" s="1"/>
      <c r="B93" s="15" t="s">
        <v>205</v>
      </c>
      <c r="C93" s="3"/>
      <c r="D93" s="246"/>
      <c r="E93" s="246"/>
      <c r="F93" s="246"/>
      <c r="G93" s="4"/>
      <c r="H93" s="246"/>
      <c r="I93" s="250"/>
      <c r="J93" s="250"/>
    </row>
    <row r="94" spans="1:12" customFormat="1" x14ac:dyDescent="0.3">
      <c r="A94" s="1"/>
      <c r="B94" s="15" t="s">
        <v>206</v>
      </c>
      <c r="C94" s="3"/>
      <c r="D94" s="246"/>
      <c r="E94" s="246"/>
      <c r="F94" s="246"/>
      <c r="G94" s="4"/>
      <c r="H94" s="246"/>
      <c r="I94" s="250"/>
      <c r="J94" s="250"/>
    </row>
    <row r="95" spans="1:12" customFormat="1" x14ac:dyDescent="0.3">
      <c r="A95" s="1"/>
      <c r="B95" s="15" t="s">
        <v>207</v>
      </c>
      <c r="C95" s="3"/>
      <c r="D95" s="246"/>
      <c r="E95" s="246"/>
      <c r="F95" s="246"/>
      <c r="G95" s="4"/>
      <c r="H95" s="246"/>
      <c r="I95" s="250"/>
      <c r="J95" s="250"/>
    </row>
    <row r="96" spans="1:12" customFormat="1" x14ac:dyDescent="0.3">
      <c r="A96" s="1"/>
      <c r="B96" s="15" t="s">
        <v>208</v>
      </c>
      <c r="C96" s="3"/>
      <c r="D96" s="246"/>
      <c r="E96" s="246"/>
      <c r="F96" s="246"/>
      <c r="G96" s="4"/>
      <c r="H96" s="246"/>
      <c r="I96" s="250"/>
      <c r="J96" s="250"/>
    </row>
    <row r="97" spans="1:10" customFormat="1" x14ac:dyDescent="0.3">
      <c r="A97" s="1"/>
      <c r="B97" s="145"/>
      <c r="C97" s="3"/>
      <c r="D97" s="246"/>
      <c r="E97" s="246"/>
      <c r="F97" s="246"/>
      <c r="G97" s="4"/>
      <c r="H97" s="246"/>
      <c r="I97" s="250"/>
      <c r="J97" s="250"/>
    </row>
    <row r="98" spans="1:10" customFormat="1" x14ac:dyDescent="0.3">
      <c r="A98" s="1"/>
      <c r="B98" s="145" t="s">
        <v>209</v>
      </c>
      <c r="C98" s="3"/>
      <c r="D98" s="246"/>
      <c r="E98" s="246"/>
      <c r="F98" s="246"/>
      <c r="G98" s="4"/>
      <c r="H98" s="246"/>
      <c r="I98" s="250"/>
      <c r="J98" s="250"/>
    </row>
    <row r="99" spans="1:10" customFormat="1" x14ac:dyDescent="0.3">
      <c r="A99" s="1"/>
      <c r="B99" s="145" t="s">
        <v>210</v>
      </c>
      <c r="C99" s="3"/>
      <c r="D99" s="246"/>
      <c r="E99" s="246"/>
      <c r="F99" s="246"/>
      <c r="G99" s="4"/>
      <c r="H99" s="246"/>
      <c r="I99" s="250"/>
      <c r="J99" s="250"/>
    </row>
    <row r="100" spans="1:10" customFormat="1" x14ac:dyDescent="0.3">
      <c r="A100" s="1"/>
      <c r="B100" s="145"/>
      <c r="C100" s="3"/>
      <c r="D100" s="246"/>
      <c r="E100" s="246"/>
      <c r="F100" s="246"/>
      <c r="G100" s="4"/>
      <c r="H100" s="246"/>
      <c r="I100" s="250"/>
      <c r="J100" s="250"/>
    </row>
    <row r="101" spans="1:10" customFormat="1" x14ac:dyDescent="0.3">
      <c r="A101" s="1"/>
      <c r="B101" s="15" t="s">
        <v>243</v>
      </c>
      <c r="C101" s="3"/>
      <c r="D101" s="3"/>
      <c r="E101" s="2"/>
      <c r="F101" s="246"/>
      <c r="G101" s="4"/>
      <c r="H101" s="246"/>
      <c r="I101" s="250"/>
      <c r="J101" s="250"/>
    </row>
    <row r="102" spans="1:10" customFormat="1" ht="15.75" x14ac:dyDescent="0.25">
      <c r="A102" s="1"/>
      <c r="B102" s="2"/>
      <c r="C102" s="3"/>
      <c r="D102" s="146"/>
      <c r="E102" s="20"/>
      <c r="F102" s="246"/>
      <c r="G102" s="4"/>
      <c r="H102" s="246"/>
      <c r="I102" s="250"/>
      <c r="J102" s="250"/>
    </row>
    <row r="103" spans="1:10" x14ac:dyDescent="0.3">
      <c r="D103" s="3"/>
      <c r="E103" s="147"/>
    </row>
    <row r="104" spans="1:10" x14ac:dyDescent="0.3">
      <c r="D104" s="3"/>
      <c r="E104" s="2"/>
    </row>
    <row r="105" spans="1:10" x14ac:dyDescent="0.3">
      <c r="D105" s="3"/>
      <c r="E105" s="2"/>
      <c r="I105" s="254"/>
    </row>
    <row r="106" spans="1:10" x14ac:dyDescent="0.3">
      <c r="D106" s="3"/>
      <c r="E106" s="2"/>
    </row>
    <row r="107" spans="1:10" x14ac:dyDescent="0.3">
      <c r="D107" s="3"/>
      <c r="E107" s="2"/>
    </row>
    <row r="108" spans="1:10" x14ac:dyDescent="0.3">
      <c r="D108" s="3"/>
      <c r="E108" s="2"/>
    </row>
    <row r="109" spans="1:10" x14ac:dyDescent="0.3">
      <c r="D109" s="3"/>
      <c r="E109" s="2"/>
    </row>
    <row r="110" spans="1:10" x14ac:dyDescent="0.3">
      <c r="D110" s="3"/>
      <c r="E110" s="2"/>
    </row>
    <row r="111" spans="1:10" x14ac:dyDescent="0.3">
      <c r="D111" s="3"/>
      <c r="E111" s="2"/>
    </row>
  </sheetData>
  <mergeCells count="9">
    <mergeCell ref="I9:J9"/>
    <mergeCell ref="A79:A80"/>
    <mergeCell ref="B79:B80"/>
    <mergeCell ref="A9:A10"/>
    <mergeCell ref="B9:B10"/>
    <mergeCell ref="C9:C10"/>
    <mergeCell ref="D9:F9"/>
    <mergeCell ref="G9:G10"/>
    <mergeCell ref="H9:H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6"/>
  <sheetViews>
    <sheetView topLeftCell="A72" workbookViewId="0">
      <selection activeCell="M80" sqref="M80"/>
    </sheetView>
  </sheetViews>
  <sheetFormatPr defaultRowHeight="18.75" x14ac:dyDescent="0.3"/>
  <cols>
    <col min="1" max="1" width="12.7109375" style="262" customWidth="1"/>
    <col min="2" max="2" width="50.42578125" style="15" customWidth="1"/>
    <col min="3" max="3" width="16.140625" style="14" customWidth="1"/>
    <col min="4" max="5" width="18.140625" style="149" customWidth="1"/>
    <col min="6" max="6" width="16.85546875" style="149" bestFit="1" customWidth="1"/>
    <col min="7" max="7" width="16.85546875" style="149" customWidth="1"/>
    <col min="8" max="8" width="18.140625" style="149" hidden="1" customWidth="1"/>
    <col min="9" max="9" width="18.42578125" style="149" customWidth="1"/>
    <col min="10" max="10" width="19.140625" style="149" bestFit="1" customWidth="1"/>
    <col min="11" max="11" width="17" style="149" bestFit="1" customWidth="1"/>
    <col min="12" max="12" width="51.5703125" style="149" customWidth="1"/>
    <col min="13" max="13" width="18.140625" style="149" bestFit="1" customWidth="1"/>
    <col min="14" max="256" width="9.140625" style="149"/>
    <col min="257" max="257" width="12.7109375" style="149" customWidth="1"/>
    <col min="258" max="258" width="50.42578125" style="149" customWidth="1"/>
    <col min="259" max="259" width="16.140625" style="149" customWidth="1"/>
    <col min="260" max="261" width="18.140625" style="149" customWidth="1"/>
    <col min="262" max="262" width="16.85546875" style="149" bestFit="1" customWidth="1"/>
    <col min="263" max="263" width="16.85546875" style="149" customWidth="1"/>
    <col min="264" max="264" width="0" style="149" hidden="1" customWidth="1"/>
    <col min="265" max="265" width="18.42578125" style="149" customWidth="1"/>
    <col min="266" max="266" width="19.140625" style="149" bestFit="1" customWidth="1"/>
    <col min="267" max="267" width="17" style="149" bestFit="1" customWidth="1"/>
    <col min="268" max="268" width="51.5703125" style="149" customWidth="1"/>
    <col min="269" max="269" width="18.140625" style="149" bestFit="1" customWidth="1"/>
    <col min="270" max="512" width="9.140625" style="149"/>
    <col min="513" max="513" width="12.7109375" style="149" customWidth="1"/>
    <col min="514" max="514" width="50.42578125" style="149" customWidth="1"/>
    <col min="515" max="515" width="16.140625" style="149" customWidth="1"/>
    <col min="516" max="517" width="18.140625" style="149" customWidth="1"/>
    <col min="518" max="518" width="16.85546875" style="149" bestFit="1" customWidth="1"/>
    <col min="519" max="519" width="16.85546875" style="149" customWidth="1"/>
    <col min="520" max="520" width="0" style="149" hidden="1" customWidth="1"/>
    <col min="521" max="521" width="18.42578125" style="149" customWidth="1"/>
    <col min="522" max="522" width="19.140625" style="149" bestFit="1" customWidth="1"/>
    <col min="523" max="523" width="17" style="149" bestFit="1" customWidth="1"/>
    <col min="524" max="524" width="51.5703125" style="149" customWidth="1"/>
    <col min="525" max="525" width="18.140625" style="149" bestFit="1" customWidth="1"/>
    <col min="526" max="768" width="9.140625" style="149"/>
    <col min="769" max="769" width="12.7109375" style="149" customWidth="1"/>
    <col min="770" max="770" width="50.42578125" style="149" customWidth="1"/>
    <col min="771" max="771" width="16.140625" style="149" customWidth="1"/>
    <col min="772" max="773" width="18.140625" style="149" customWidth="1"/>
    <col min="774" max="774" width="16.85546875" style="149" bestFit="1" customWidth="1"/>
    <col min="775" max="775" width="16.85546875" style="149" customWidth="1"/>
    <col min="776" max="776" width="0" style="149" hidden="1" customWidth="1"/>
    <col min="777" max="777" width="18.42578125" style="149" customWidth="1"/>
    <col min="778" max="778" width="19.140625" style="149" bestFit="1" customWidth="1"/>
    <col min="779" max="779" width="17" style="149" bestFit="1" customWidth="1"/>
    <col min="780" max="780" width="51.5703125" style="149" customWidth="1"/>
    <col min="781" max="781" width="18.140625" style="149" bestFit="1" customWidth="1"/>
    <col min="782" max="1024" width="9.140625" style="149"/>
    <col min="1025" max="1025" width="12.7109375" style="149" customWidth="1"/>
    <col min="1026" max="1026" width="50.42578125" style="149" customWidth="1"/>
    <col min="1027" max="1027" width="16.140625" style="149" customWidth="1"/>
    <col min="1028" max="1029" width="18.140625" style="149" customWidth="1"/>
    <col min="1030" max="1030" width="16.85546875" style="149" bestFit="1" customWidth="1"/>
    <col min="1031" max="1031" width="16.85546875" style="149" customWidth="1"/>
    <col min="1032" max="1032" width="0" style="149" hidden="1" customWidth="1"/>
    <col min="1033" max="1033" width="18.42578125" style="149" customWidth="1"/>
    <col min="1034" max="1034" width="19.140625" style="149" bestFit="1" customWidth="1"/>
    <col min="1035" max="1035" width="17" style="149" bestFit="1" customWidth="1"/>
    <col min="1036" max="1036" width="51.5703125" style="149" customWidth="1"/>
    <col min="1037" max="1037" width="18.140625" style="149" bestFit="1" customWidth="1"/>
    <col min="1038" max="1280" width="9.140625" style="149"/>
    <col min="1281" max="1281" width="12.7109375" style="149" customWidth="1"/>
    <col min="1282" max="1282" width="50.42578125" style="149" customWidth="1"/>
    <col min="1283" max="1283" width="16.140625" style="149" customWidth="1"/>
    <col min="1284" max="1285" width="18.140625" style="149" customWidth="1"/>
    <col min="1286" max="1286" width="16.85546875" style="149" bestFit="1" customWidth="1"/>
    <col min="1287" max="1287" width="16.85546875" style="149" customWidth="1"/>
    <col min="1288" max="1288" width="0" style="149" hidden="1" customWidth="1"/>
    <col min="1289" max="1289" width="18.42578125" style="149" customWidth="1"/>
    <col min="1290" max="1290" width="19.140625" style="149" bestFit="1" customWidth="1"/>
    <col min="1291" max="1291" width="17" style="149" bestFit="1" customWidth="1"/>
    <col min="1292" max="1292" width="51.5703125" style="149" customWidth="1"/>
    <col min="1293" max="1293" width="18.140625" style="149" bestFit="1" customWidth="1"/>
    <col min="1294" max="1536" width="9.140625" style="149"/>
    <col min="1537" max="1537" width="12.7109375" style="149" customWidth="1"/>
    <col min="1538" max="1538" width="50.42578125" style="149" customWidth="1"/>
    <col min="1539" max="1539" width="16.140625" style="149" customWidth="1"/>
    <col min="1540" max="1541" width="18.140625" style="149" customWidth="1"/>
    <col min="1542" max="1542" width="16.85546875" style="149" bestFit="1" customWidth="1"/>
    <col min="1543" max="1543" width="16.85546875" style="149" customWidth="1"/>
    <col min="1544" max="1544" width="0" style="149" hidden="1" customWidth="1"/>
    <col min="1545" max="1545" width="18.42578125" style="149" customWidth="1"/>
    <col min="1546" max="1546" width="19.140625" style="149" bestFit="1" customWidth="1"/>
    <col min="1547" max="1547" width="17" style="149" bestFit="1" customWidth="1"/>
    <col min="1548" max="1548" width="51.5703125" style="149" customWidth="1"/>
    <col min="1549" max="1549" width="18.140625" style="149" bestFit="1" customWidth="1"/>
    <col min="1550" max="1792" width="9.140625" style="149"/>
    <col min="1793" max="1793" width="12.7109375" style="149" customWidth="1"/>
    <col min="1794" max="1794" width="50.42578125" style="149" customWidth="1"/>
    <col min="1795" max="1795" width="16.140625" style="149" customWidth="1"/>
    <col min="1796" max="1797" width="18.140625" style="149" customWidth="1"/>
    <col min="1798" max="1798" width="16.85546875" style="149" bestFit="1" customWidth="1"/>
    <col min="1799" max="1799" width="16.85546875" style="149" customWidth="1"/>
    <col min="1800" max="1800" width="0" style="149" hidden="1" customWidth="1"/>
    <col min="1801" max="1801" width="18.42578125" style="149" customWidth="1"/>
    <col min="1802" max="1802" width="19.140625" style="149" bestFit="1" customWidth="1"/>
    <col min="1803" max="1803" width="17" style="149" bestFit="1" customWidth="1"/>
    <col min="1804" max="1804" width="51.5703125" style="149" customWidth="1"/>
    <col min="1805" max="1805" width="18.140625" style="149" bestFit="1" customWidth="1"/>
    <col min="1806" max="2048" width="9.140625" style="149"/>
    <col min="2049" max="2049" width="12.7109375" style="149" customWidth="1"/>
    <col min="2050" max="2050" width="50.42578125" style="149" customWidth="1"/>
    <col min="2051" max="2051" width="16.140625" style="149" customWidth="1"/>
    <col min="2052" max="2053" width="18.140625" style="149" customWidth="1"/>
    <col min="2054" max="2054" width="16.85546875" style="149" bestFit="1" customWidth="1"/>
    <col min="2055" max="2055" width="16.85546875" style="149" customWidth="1"/>
    <col min="2056" max="2056" width="0" style="149" hidden="1" customWidth="1"/>
    <col min="2057" max="2057" width="18.42578125" style="149" customWidth="1"/>
    <col min="2058" max="2058" width="19.140625" style="149" bestFit="1" customWidth="1"/>
    <col min="2059" max="2059" width="17" style="149" bestFit="1" customWidth="1"/>
    <col min="2060" max="2060" width="51.5703125" style="149" customWidth="1"/>
    <col min="2061" max="2061" width="18.140625" style="149" bestFit="1" customWidth="1"/>
    <col min="2062" max="2304" width="9.140625" style="149"/>
    <col min="2305" max="2305" width="12.7109375" style="149" customWidth="1"/>
    <col min="2306" max="2306" width="50.42578125" style="149" customWidth="1"/>
    <col min="2307" max="2307" width="16.140625" style="149" customWidth="1"/>
    <col min="2308" max="2309" width="18.140625" style="149" customWidth="1"/>
    <col min="2310" max="2310" width="16.85546875" style="149" bestFit="1" customWidth="1"/>
    <col min="2311" max="2311" width="16.85546875" style="149" customWidth="1"/>
    <col min="2312" max="2312" width="0" style="149" hidden="1" customWidth="1"/>
    <col min="2313" max="2313" width="18.42578125" style="149" customWidth="1"/>
    <col min="2314" max="2314" width="19.140625" style="149" bestFit="1" customWidth="1"/>
    <col min="2315" max="2315" width="17" style="149" bestFit="1" customWidth="1"/>
    <col min="2316" max="2316" width="51.5703125" style="149" customWidth="1"/>
    <col min="2317" max="2317" width="18.140625" style="149" bestFit="1" customWidth="1"/>
    <col min="2318" max="2560" width="9.140625" style="149"/>
    <col min="2561" max="2561" width="12.7109375" style="149" customWidth="1"/>
    <col min="2562" max="2562" width="50.42578125" style="149" customWidth="1"/>
    <col min="2563" max="2563" width="16.140625" style="149" customWidth="1"/>
    <col min="2564" max="2565" width="18.140625" style="149" customWidth="1"/>
    <col min="2566" max="2566" width="16.85546875" style="149" bestFit="1" customWidth="1"/>
    <col min="2567" max="2567" width="16.85546875" style="149" customWidth="1"/>
    <col min="2568" max="2568" width="0" style="149" hidden="1" customWidth="1"/>
    <col min="2569" max="2569" width="18.42578125" style="149" customWidth="1"/>
    <col min="2570" max="2570" width="19.140625" style="149" bestFit="1" customWidth="1"/>
    <col min="2571" max="2571" width="17" style="149" bestFit="1" customWidth="1"/>
    <col min="2572" max="2572" width="51.5703125" style="149" customWidth="1"/>
    <col min="2573" max="2573" width="18.140625" style="149" bestFit="1" customWidth="1"/>
    <col min="2574" max="2816" width="9.140625" style="149"/>
    <col min="2817" max="2817" width="12.7109375" style="149" customWidth="1"/>
    <col min="2818" max="2818" width="50.42578125" style="149" customWidth="1"/>
    <col min="2819" max="2819" width="16.140625" style="149" customWidth="1"/>
    <col min="2820" max="2821" width="18.140625" style="149" customWidth="1"/>
    <col min="2822" max="2822" width="16.85546875" style="149" bestFit="1" customWidth="1"/>
    <col min="2823" max="2823" width="16.85546875" style="149" customWidth="1"/>
    <col min="2824" max="2824" width="0" style="149" hidden="1" customWidth="1"/>
    <col min="2825" max="2825" width="18.42578125" style="149" customWidth="1"/>
    <col min="2826" max="2826" width="19.140625" style="149" bestFit="1" customWidth="1"/>
    <col min="2827" max="2827" width="17" style="149" bestFit="1" customWidth="1"/>
    <col min="2828" max="2828" width="51.5703125" style="149" customWidth="1"/>
    <col min="2829" max="2829" width="18.140625" style="149" bestFit="1" customWidth="1"/>
    <col min="2830" max="3072" width="9.140625" style="149"/>
    <col min="3073" max="3073" width="12.7109375" style="149" customWidth="1"/>
    <col min="3074" max="3074" width="50.42578125" style="149" customWidth="1"/>
    <col min="3075" max="3075" width="16.140625" style="149" customWidth="1"/>
    <col min="3076" max="3077" width="18.140625" style="149" customWidth="1"/>
    <col min="3078" max="3078" width="16.85546875" style="149" bestFit="1" customWidth="1"/>
    <col min="3079" max="3079" width="16.85546875" style="149" customWidth="1"/>
    <col min="3080" max="3080" width="0" style="149" hidden="1" customWidth="1"/>
    <col min="3081" max="3081" width="18.42578125" style="149" customWidth="1"/>
    <col min="3082" max="3082" width="19.140625" style="149" bestFit="1" customWidth="1"/>
    <col min="3083" max="3083" width="17" style="149" bestFit="1" customWidth="1"/>
    <col min="3084" max="3084" width="51.5703125" style="149" customWidth="1"/>
    <col min="3085" max="3085" width="18.140625" style="149" bestFit="1" customWidth="1"/>
    <col min="3086" max="3328" width="9.140625" style="149"/>
    <col min="3329" max="3329" width="12.7109375" style="149" customWidth="1"/>
    <col min="3330" max="3330" width="50.42578125" style="149" customWidth="1"/>
    <col min="3331" max="3331" width="16.140625" style="149" customWidth="1"/>
    <col min="3332" max="3333" width="18.140625" style="149" customWidth="1"/>
    <col min="3334" max="3334" width="16.85546875" style="149" bestFit="1" customWidth="1"/>
    <col min="3335" max="3335" width="16.85546875" style="149" customWidth="1"/>
    <col min="3336" max="3336" width="0" style="149" hidden="1" customWidth="1"/>
    <col min="3337" max="3337" width="18.42578125" style="149" customWidth="1"/>
    <col min="3338" max="3338" width="19.140625" style="149" bestFit="1" customWidth="1"/>
    <col min="3339" max="3339" width="17" style="149" bestFit="1" customWidth="1"/>
    <col min="3340" max="3340" width="51.5703125" style="149" customWidth="1"/>
    <col min="3341" max="3341" width="18.140625" style="149" bestFit="1" customWidth="1"/>
    <col min="3342" max="3584" width="9.140625" style="149"/>
    <col min="3585" max="3585" width="12.7109375" style="149" customWidth="1"/>
    <col min="3586" max="3586" width="50.42578125" style="149" customWidth="1"/>
    <col min="3587" max="3587" width="16.140625" style="149" customWidth="1"/>
    <col min="3588" max="3589" width="18.140625" style="149" customWidth="1"/>
    <col min="3590" max="3590" width="16.85546875" style="149" bestFit="1" customWidth="1"/>
    <col min="3591" max="3591" width="16.85546875" style="149" customWidth="1"/>
    <col min="3592" max="3592" width="0" style="149" hidden="1" customWidth="1"/>
    <col min="3593" max="3593" width="18.42578125" style="149" customWidth="1"/>
    <col min="3594" max="3594" width="19.140625" style="149" bestFit="1" customWidth="1"/>
    <col min="3595" max="3595" width="17" style="149" bestFit="1" customWidth="1"/>
    <col min="3596" max="3596" width="51.5703125" style="149" customWidth="1"/>
    <col min="3597" max="3597" width="18.140625" style="149" bestFit="1" customWidth="1"/>
    <col min="3598" max="3840" width="9.140625" style="149"/>
    <col min="3841" max="3841" width="12.7109375" style="149" customWidth="1"/>
    <col min="3842" max="3842" width="50.42578125" style="149" customWidth="1"/>
    <col min="3843" max="3843" width="16.140625" style="149" customWidth="1"/>
    <col min="3844" max="3845" width="18.140625" style="149" customWidth="1"/>
    <col min="3846" max="3846" width="16.85546875" style="149" bestFit="1" customWidth="1"/>
    <col min="3847" max="3847" width="16.85546875" style="149" customWidth="1"/>
    <col min="3848" max="3848" width="0" style="149" hidden="1" customWidth="1"/>
    <col min="3849" max="3849" width="18.42578125" style="149" customWidth="1"/>
    <col min="3850" max="3850" width="19.140625" style="149" bestFit="1" customWidth="1"/>
    <col min="3851" max="3851" width="17" style="149" bestFit="1" customWidth="1"/>
    <col min="3852" max="3852" width="51.5703125" style="149" customWidth="1"/>
    <col min="3853" max="3853" width="18.140625" style="149" bestFit="1" customWidth="1"/>
    <col min="3854" max="4096" width="9.140625" style="149"/>
    <col min="4097" max="4097" width="12.7109375" style="149" customWidth="1"/>
    <col min="4098" max="4098" width="50.42578125" style="149" customWidth="1"/>
    <col min="4099" max="4099" width="16.140625" style="149" customWidth="1"/>
    <col min="4100" max="4101" width="18.140625" style="149" customWidth="1"/>
    <col min="4102" max="4102" width="16.85546875" style="149" bestFit="1" customWidth="1"/>
    <col min="4103" max="4103" width="16.85546875" style="149" customWidth="1"/>
    <col min="4104" max="4104" width="0" style="149" hidden="1" customWidth="1"/>
    <col min="4105" max="4105" width="18.42578125" style="149" customWidth="1"/>
    <col min="4106" max="4106" width="19.140625" style="149" bestFit="1" customWidth="1"/>
    <col min="4107" max="4107" width="17" style="149" bestFit="1" customWidth="1"/>
    <col min="4108" max="4108" width="51.5703125" style="149" customWidth="1"/>
    <col min="4109" max="4109" width="18.140625" style="149" bestFit="1" customWidth="1"/>
    <col min="4110" max="4352" width="9.140625" style="149"/>
    <col min="4353" max="4353" width="12.7109375" style="149" customWidth="1"/>
    <col min="4354" max="4354" width="50.42578125" style="149" customWidth="1"/>
    <col min="4355" max="4355" width="16.140625" style="149" customWidth="1"/>
    <col min="4356" max="4357" width="18.140625" style="149" customWidth="1"/>
    <col min="4358" max="4358" width="16.85546875" style="149" bestFit="1" customWidth="1"/>
    <col min="4359" max="4359" width="16.85546875" style="149" customWidth="1"/>
    <col min="4360" max="4360" width="0" style="149" hidden="1" customWidth="1"/>
    <col min="4361" max="4361" width="18.42578125" style="149" customWidth="1"/>
    <col min="4362" max="4362" width="19.140625" style="149" bestFit="1" customWidth="1"/>
    <col min="4363" max="4363" width="17" style="149" bestFit="1" customWidth="1"/>
    <col min="4364" max="4364" width="51.5703125" style="149" customWidth="1"/>
    <col min="4365" max="4365" width="18.140625" style="149" bestFit="1" customWidth="1"/>
    <col min="4366" max="4608" width="9.140625" style="149"/>
    <col min="4609" max="4609" width="12.7109375" style="149" customWidth="1"/>
    <col min="4610" max="4610" width="50.42578125" style="149" customWidth="1"/>
    <col min="4611" max="4611" width="16.140625" style="149" customWidth="1"/>
    <col min="4612" max="4613" width="18.140625" style="149" customWidth="1"/>
    <col min="4614" max="4614" width="16.85546875" style="149" bestFit="1" customWidth="1"/>
    <col min="4615" max="4615" width="16.85546875" style="149" customWidth="1"/>
    <col min="4616" max="4616" width="0" style="149" hidden="1" customWidth="1"/>
    <col min="4617" max="4617" width="18.42578125" style="149" customWidth="1"/>
    <col min="4618" max="4618" width="19.140625" style="149" bestFit="1" customWidth="1"/>
    <col min="4619" max="4619" width="17" style="149" bestFit="1" customWidth="1"/>
    <col min="4620" max="4620" width="51.5703125" style="149" customWidth="1"/>
    <col min="4621" max="4621" width="18.140625" style="149" bestFit="1" customWidth="1"/>
    <col min="4622" max="4864" width="9.140625" style="149"/>
    <col min="4865" max="4865" width="12.7109375" style="149" customWidth="1"/>
    <col min="4866" max="4866" width="50.42578125" style="149" customWidth="1"/>
    <col min="4867" max="4867" width="16.140625" style="149" customWidth="1"/>
    <col min="4868" max="4869" width="18.140625" style="149" customWidth="1"/>
    <col min="4870" max="4870" width="16.85546875" style="149" bestFit="1" customWidth="1"/>
    <col min="4871" max="4871" width="16.85546875" style="149" customWidth="1"/>
    <col min="4872" max="4872" width="0" style="149" hidden="1" customWidth="1"/>
    <col min="4873" max="4873" width="18.42578125" style="149" customWidth="1"/>
    <col min="4874" max="4874" width="19.140625" style="149" bestFit="1" customWidth="1"/>
    <col min="4875" max="4875" width="17" style="149" bestFit="1" customWidth="1"/>
    <col min="4876" max="4876" width="51.5703125" style="149" customWidth="1"/>
    <col min="4877" max="4877" width="18.140625" style="149" bestFit="1" customWidth="1"/>
    <col min="4878" max="5120" width="9.140625" style="149"/>
    <col min="5121" max="5121" width="12.7109375" style="149" customWidth="1"/>
    <col min="5122" max="5122" width="50.42578125" style="149" customWidth="1"/>
    <col min="5123" max="5123" width="16.140625" style="149" customWidth="1"/>
    <col min="5124" max="5125" width="18.140625" style="149" customWidth="1"/>
    <col min="5126" max="5126" width="16.85546875" style="149" bestFit="1" customWidth="1"/>
    <col min="5127" max="5127" width="16.85546875" style="149" customWidth="1"/>
    <col min="5128" max="5128" width="0" style="149" hidden="1" customWidth="1"/>
    <col min="5129" max="5129" width="18.42578125" style="149" customWidth="1"/>
    <col min="5130" max="5130" width="19.140625" style="149" bestFit="1" customWidth="1"/>
    <col min="5131" max="5131" width="17" style="149" bestFit="1" customWidth="1"/>
    <col min="5132" max="5132" width="51.5703125" style="149" customWidth="1"/>
    <col min="5133" max="5133" width="18.140625" style="149" bestFit="1" customWidth="1"/>
    <col min="5134" max="5376" width="9.140625" style="149"/>
    <col min="5377" max="5377" width="12.7109375" style="149" customWidth="1"/>
    <col min="5378" max="5378" width="50.42578125" style="149" customWidth="1"/>
    <col min="5379" max="5379" width="16.140625" style="149" customWidth="1"/>
    <col min="5380" max="5381" width="18.140625" style="149" customWidth="1"/>
    <col min="5382" max="5382" width="16.85546875" style="149" bestFit="1" customWidth="1"/>
    <col min="5383" max="5383" width="16.85546875" style="149" customWidth="1"/>
    <col min="5384" max="5384" width="0" style="149" hidden="1" customWidth="1"/>
    <col min="5385" max="5385" width="18.42578125" style="149" customWidth="1"/>
    <col min="5386" max="5386" width="19.140625" style="149" bestFit="1" customWidth="1"/>
    <col min="5387" max="5387" width="17" style="149" bestFit="1" customWidth="1"/>
    <col min="5388" max="5388" width="51.5703125" style="149" customWidth="1"/>
    <col min="5389" max="5389" width="18.140625" style="149" bestFit="1" customWidth="1"/>
    <col min="5390" max="5632" width="9.140625" style="149"/>
    <col min="5633" max="5633" width="12.7109375" style="149" customWidth="1"/>
    <col min="5634" max="5634" width="50.42578125" style="149" customWidth="1"/>
    <col min="5635" max="5635" width="16.140625" style="149" customWidth="1"/>
    <col min="5636" max="5637" width="18.140625" style="149" customWidth="1"/>
    <col min="5638" max="5638" width="16.85546875" style="149" bestFit="1" customWidth="1"/>
    <col min="5639" max="5639" width="16.85546875" style="149" customWidth="1"/>
    <col min="5640" max="5640" width="0" style="149" hidden="1" customWidth="1"/>
    <col min="5641" max="5641" width="18.42578125" style="149" customWidth="1"/>
    <col min="5642" max="5642" width="19.140625" style="149" bestFit="1" customWidth="1"/>
    <col min="5643" max="5643" width="17" style="149" bestFit="1" customWidth="1"/>
    <col min="5644" max="5644" width="51.5703125" style="149" customWidth="1"/>
    <col min="5645" max="5645" width="18.140625" style="149" bestFit="1" customWidth="1"/>
    <col min="5646" max="5888" width="9.140625" style="149"/>
    <col min="5889" max="5889" width="12.7109375" style="149" customWidth="1"/>
    <col min="5890" max="5890" width="50.42578125" style="149" customWidth="1"/>
    <col min="5891" max="5891" width="16.140625" style="149" customWidth="1"/>
    <col min="5892" max="5893" width="18.140625" style="149" customWidth="1"/>
    <col min="5894" max="5894" width="16.85546875" style="149" bestFit="1" customWidth="1"/>
    <col min="5895" max="5895" width="16.85546875" style="149" customWidth="1"/>
    <col min="5896" max="5896" width="0" style="149" hidden="1" customWidth="1"/>
    <col min="5897" max="5897" width="18.42578125" style="149" customWidth="1"/>
    <col min="5898" max="5898" width="19.140625" style="149" bestFit="1" customWidth="1"/>
    <col min="5899" max="5899" width="17" style="149" bestFit="1" customWidth="1"/>
    <col min="5900" max="5900" width="51.5703125" style="149" customWidth="1"/>
    <col min="5901" max="5901" width="18.140625" style="149" bestFit="1" customWidth="1"/>
    <col min="5902" max="6144" width="9.140625" style="149"/>
    <col min="6145" max="6145" width="12.7109375" style="149" customWidth="1"/>
    <col min="6146" max="6146" width="50.42578125" style="149" customWidth="1"/>
    <col min="6147" max="6147" width="16.140625" style="149" customWidth="1"/>
    <col min="6148" max="6149" width="18.140625" style="149" customWidth="1"/>
    <col min="6150" max="6150" width="16.85546875" style="149" bestFit="1" customWidth="1"/>
    <col min="6151" max="6151" width="16.85546875" style="149" customWidth="1"/>
    <col min="6152" max="6152" width="0" style="149" hidden="1" customWidth="1"/>
    <col min="6153" max="6153" width="18.42578125" style="149" customWidth="1"/>
    <col min="6154" max="6154" width="19.140625" style="149" bestFit="1" customWidth="1"/>
    <col min="6155" max="6155" width="17" style="149" bestFit="1" customWidth="1"/>
    <col min="6156" max="6156" width="51.5703125" style="149" customWidth="1"/>
    <col min="6157" max="6157" width="18.140625" style="149" bestFit="1" customWidth="1"/>
    <col min="6158" max="6400" width="9.140625" style="149"/>
    <col min="6401" max="6401" width="12.7109375" style="149" customWidth="1"/>
    <col min="6402" max="6402" width="50.42578125" style="149" customWidth="1"/>
    <col min="6403" max="6403" width="16.140625" style="149" customWidth="1"/>
    <col min="6404" max="6405" width="18.140625" style="149" customWidth="1"/>
    <col min="6406" max="6406" width="16.85546875" style="149" bestFit="1" customWidth="1"/>
    <col min="6407" max="6407" width="16.85546875" style="149" customWidth="1"/>
    <col min="6408" max="6408" width="0" style="149" hidden="1" customWidth="1"/>
    <col min="6409" max="6409" width="18.42578125" style="149" customWidth="1"/>
    <col min="6410" max="6410" width="19.140625" style="149" bestFit="1" customWidth="1"/>
    <col min="6411" max="6411" width="17" style="149" bestFit="1" customWidth="1"/>
    <col min="6412" max="6412" width="51.5703125" style="149" customWidth="1"/>
    <col min="6413" max="6413" width="18.140625" style="149" bestFit="1" customWidth="1"/>
    <col min="6414" max="6656" width="9.140625" style="149"/>
    <col min="6657" max="6657" width="12.7109375" style="149" customWidth="1"/>
    <col min="6658" max="6658" width="50.42578125" style="149" customWidth="1"/>
    <col min="6659" max="6659" width="16.140625" style="149" customWidth="1"/>
    <col min="6660" max="6661" width="18.140625" style="149" customWidth="1"/>
    <col min="6662" max="6662" width="16.85546875" style="149" bestFit="1" customWidth="1"/>
    <col min="6663" max="6663" width="16.85546875" style="149" customWidth="1"/>
    <col min="6664" max="6664" width="0" style="149" hidden="1" customWidth="1"/>
    <col min="6665" max="6665" width="18.42578125" style="149" customWidth="1"/>
    <col min="6666" max="6666" width="19.140625" style="149" bestFit="1" customWidth="1"/>
    <col min="6667" max="6667" width="17" style="149" bestFit="1" customWidth="1"/>
    <col min="6668" max="6668" width="51.5703125" style="149" customWidth="1"/>
    <col min="6669" max="6669" width="18.140625" style="149" bestFit="1" customWidth="1"/>
    <col min="6670" max="6912" width="9.140625" style="149"/>
    <col min="6913" max="6913" width="12.7109375" style="149" customWidth="1"/>
    <col min="6914" max="6914" width="50.42578125" style="149" customWidth="1"/>
    <col min="6915" max="6915" width="16.140625" style="149" customWidth="1"/>
    <col min="6916" max="6917" width="18.140625" style="149" customWidth="1"/>
    <col min="6918" max="6918" width="16.85546875" style="149" bestFit="1" customWidth="1"/>
    <col min="6919" max="6919" width="16.85546875" style="149" customWidth="1"/>
    <col min="6920" max="6920" width="0" style="149" hidden="1" customWidth="1"/>
    <col min="6921" max="6921" width="18.42578125" style="149" customWidth="1"/>
    <col min="6922" max="6922" width="19.140625" style="149" bestFit="1" customWidth="1"/>
    <col min="6923" max="6923" width="17" style="149" bestFit="1" customWidth="1"/>
    <col min="6924" max="6924" width="51.5703125" style="149" customWidth="1"/>
    <col min="6925" max="6925" width="18.140625" style="149" bestFit="1" customWidth="1"/>
    <col min="6926" max="7168" width="9.140625" style="149"/>
    <col min="7169" max="7169" width="12.7109375" style="149" customWidth="1"/>
    <col min="7170" max="7170" width="50.42578125" style="149" customWidth="1"/>
    <col min="7171" max="7171" width="16.140625" style="149" customWidth="1"/>
    <col min="7172" max="7173" width="18.140625" style="149" customWidth="1"/>
    <col min="7174" max="7174" width="16.85546875" style="149" bestFit="1" customWidth="1"/>
    <col min="7175" max="7175" width="16.85546875" style="149" customWidth="1"/>
    <col min="7176" max="7176" width="0" style="149" hidden="1" customWidth="1"/>
    <col min="7177" max="7177" width="18.42578125" style="149" customWidth="1"/>
    <col min="7178" max="7178" width="19.140625" style="149" bestFit="1" customWidth="1"/>
    <col min="7179" max="7179" width="17" style="149" bestFit="1" customWidth="1"/>
    <col min="7180" max="7180" width="51.5703125" style="149" customWidth="1"/>
    <col min="7181" max="7181" width="18.140625" style="149" bestFit="1" customWidth="1"/>
    <col min="7182" max="7424" width="9.140625" style="149"/>
    <col min="7425" max="7425" width="12.7109375" style="149" customWidth="1"/>
    <col min="7426" max="7426" width="50.42578125" style="149" customWidth="1"/>
    <col min="7427" max="7427" width="16.140625" style="149" customWidth="1"/>
    <col min="7428" max="7429" width="18.140625" style="149" customWidth="1"/>
    <col min="7430" max="7430" width="16.85546875" style="149" bestFit="1" customWidth="1"/>
    <col min="7431" max="7431" width="16.85546875" style="149" customWidth="1"/>
    <col min="7432" max="7432" width="0" style="149" hidden="1" customWidth="1"/>
    <col min="7433" max="7433" width="18.42578125" style="149" customWidth="1"/>
    <col min="7434" max="7434" width="19.140625" style="149" bestFit="1" customWidth="1"/>
    <col min="7435" max="7435" width="17" style="149" bestFit="1" customWidth="1"/>
    <col min="7436" max="7436" width="51.5703125" style="149" customWidth="1"/>
    <col min="7437" max="7437" width="18.140625" style="149" bestFit="1" customWidth="1"/>
    <col min="7438" max="7680" width="9.140625" style="149"/>
    <col min="7681" max="7681" width="12.7109375" style="149" customWidth="1"/>
    <col min="7682" max="7682" width="50.42578125" style="149" customWidth="1"/>
    <col min="7683" max="7683" width="16.140625" style="149" customWidth="1"/>
    <col min="7684" max="7685" width="18.140625" style="149" customWidth="1"/>
    <col min="7686" max="7686" width="16.85546875" style="149" bestFit="1" customWidth="1"/>
    <col min="7687" max="7687" width="16.85546875" style="149" customWidth="1"/>
    <col min="7688" max="7688" width="0" style="149" hidden="1" customWidth="1"/>
    <col min="7689" max="7689" width="18.42578125" style="149" customWidth="1"/>
    <col min="7690" max="7690" width="19.140625" style="149" bestFit="1" customWidth="1"/>
    <col min="7691" max="7691" width="17" style="149" bestFit="1" customWidth="1"/>
    <col min="7692" max="7692" width="51.5703125" style="149" customWidth="1"/>
    <col min="7693" max="7693" width="18.140625" style="149" bestFit="1" customWidth="1"/>
    <col min="7694" max="7936" width="9.140625" style="149"/>
    <col min="7937" max="7937" width="12.7109375" style="149" customWidth="1"/>
    <col min="7938" max="7938" width="50.42578125" style="149" customWidth="1"/>
    <col min="7939" max="7939" width="16.140625" style="149" customWidth="1"/>
    <col min="7940" max="7941" width="18.140625" style="149" customWidth="1"/>
    <col min="7942" max="7942" width="16.85546875" style="149" bestFit="1" customWidth="1"/>
    <col min="7943" max="7943" width="16.85546875" style="149" customWidth="1"/>
    <col min="7944" max="7944" width="0" style="149" hidden="1" customWidth="1"/>
    <col min="7945" max="7945" width="18.42578125" style="149" customWidth="1"/>
    <col min="7946" max="7946" width="19.140625" style="149" bestFit="1" customWidth="1"/>
    <col min="7947" max="7947" width="17" style="149" bestFit="1" customWidth="1"/>
    <col min="7948" max="7948" width="51.5703125" style="149" customWidth="1"/>
    <col min="7949" max="7949" width="18.140625" style="149" bestFit="1" customWidth="1"/>
    <col min="7950" max="8192" width="9.140625" style="149"/>
    <col min="8193" max="8193" width="12.7109375" style="149" customWidth="1"/>
    <col min="8194" max="8194" width="50.42578125" style="149" customWidth="1"/>
    <col min="8195" max="8195" width="16.140625" style="149" customWidth="1"/>
    <col min="8196" max="8197" width="18.140625" style="149" customWidth="1"/>
    <col min="8198" max="8198" width="16.85546875" style="149" bestFit="1" customWidth="1"/>
    <col min="8199" max="8199" width="16.85546875" style="149" customWidth="1"/>
    <col min="8200" max="8200" width="0" style="149" hidden="1" customWidth="1"/>
    <col min="8201" max="8201" width="18.42578125" style="149" customWidth="1"/>
    <col min="8202" max="8202" width="19.140625" style="149" bestFit="1" customWidth="1"/>
    <col min="8203" max="8203" width="17" style="149" bestFit="1" customWidth="1"/>
    <col min="8204" max="8204" width="51.5703125" style="149" customWidth="1"/>
    <col min="8205" max="8205" width="18.140625" style="149" bestFit="1" customWidth="1"/>
    <col min="8206" max="8448" width="9.140625" style="149"/>
    <col min="8449" max="8449" width="12.7109375" style="149" customWidth="1"/>
    <col min="8450" max="8450" width="50.42578125" style="149" customWidth="1"/>
    <col min="8451" max="8451" width="16.140625" style="149" customWidth="1"/>
    <col min="8452" max="8453" width="18.140625" style="149" customWidth="1"/>
    <col min="8454" max="8454" width="16.85546875" style="149" bestFit="1" customWidth="1"/>
    <col min="8455" max="8455" width="16.85546875" style="149" customWidth="1"/>
    <col min="8456" max="8456" width="0" style="149" hidden="1" customWidth="1"/>
    <col min="8457" max="8457" width="18.42578125" style="149" customWidth="1"/>
    <col min="8458" max="8458" width="19.140625" style="149" bestFit="1" customWidth="1"/>
    <col min="8459" max="8459" width="17" style="149" bestFit="1" customWidth="1"/>
    <col min="8460" max="8460" width="51.5703125" style="149" customWidth="1"/>
    <col min="8461" max="8461" width="18.140625" style="149" bestFit="1" customWidth="1"/>
    <col min="8462" max="8704" width="9.140625" style="149"/>
    <col min="8705" max="8705" width="12.7109375" style="149" customWidth="1"/>
    <col min="8706" max="8706" width="50.42578125" style="149" customWidth="1"/>
    <col min="8707" max="8707" width="16.140625" style="149" customWidth="1"/>
    <col min="8708" max="8709" width="18.140625" style="149" customWidth="1"/>
    <col min="8710" max="8710" width="16.85546875" style="149" bestFit="1" customWidth="1"/>
    <col min="8711" max="8711" width="16.85546875" style="149" customWidth="1"/>
    <col min="8712" max="8712" width="0" style="149" hidden="1" customWidth="1"/>
    <col min="8713" max="8713" width="18.42578125" style="149" customWidth="1"/>
    <col min="8714" max="8714" width="19.140625" style="149" bestFit="1" customWidth="1"/>
    <col min="8715" max="8715" width="17" style="149" bestFit="1" customWidth="1"/>
    <col min="8716" max="8716" width="51.5703125" style="149" customWidth="1"/>
    <col min="8717" max="8717" width="18.140625" style="149" bestFit="1" customWidth="1"/>
    <col min="8718" max="8960" width="9.140625" style="149"/>
    <col min="8961" max="8961" width="12.7109375" style="149" customWidth="1"/>
    <col min="8962" max="8962" width="50.42578125" style="149" customWidth="1"/>
    <col min="8963" max="8963" width="16.140625" style="149" customWidth="1"/>
    <col min="8964" max="8965" width="18.140625" style="149" customWidth="1"/>
    <col min="8966" max="8966" width="16.85546875" style="149" bestFit="1" customWidth="1"/>
    <col min="8967" max="8967" width="16.85546875" style="149" customWidth="1"/>
    <col min="8968" max="8968" width="0" style="149" hidden="1" customWidth="1"/>
    <col min="8969" max="8969" width="18.42578125" style="149" customWidth="1"/>
    <col min="8970" max="8970" width="19.140625" style="149" bestFit="1" customWidth="1"/>
    <col min="8971" max="8971" width="17" style="149" bestFit="1" customWidth="1"/>
    <col min="8972" max="8972" width="51.5703125" style="149" customWidth="1"/>
    <col min="8973" max="8973" width="18.140625" style="149" bestFit="1" customWidth="1"/>
    <col min="8974" max="9216" width="9.140625" style="149"/>
    <col min="9217" max="9217" width="12.7109375" style="149" customWidth="1"/>
    <col min="9218" max="9218" width="50.42578125" style="149" customWidth="1"/>
    <col min="9219" max="9219" width="16.140625" style="149" customWidth="1"/>
    <col min="9220" max="9221" width="18.140625" style="149" customWidth="1"/>
    <col min="9222" max="9222" width="16.85546875" style="149" bestFit="1" customWidth="1"/>
    <col min="9223" max="9223" width="16.85546875" style="149" customWidth="1"/>
    <col min="9224" max="9224" width="0" style="149" hidden="1" customWidth="1"/>
    <col min="9225" max="9225" width="18.42578125" style="149" customWidth="1"/>
    <col min="9226" max="9226" width="19.140625" style="149" bestFit="1" customWidth="1"/>
    <col min="9227" max="9227" width="17" style="149" bestFit="1" customWidth="1"/>
    <col min="9228" max="9228" width="51.5703125" style="149" customWidth="1"/>
    <col min="9229" max="9229" width="18.140625" style="149" bestFit="1" customWidth="1"/>
    <col min="9230" max="9472" width="9.140625" style="149"/>
    <col min="9473" max="9473" width="12.7109375" style="149" customWidth="1"/>
    <col min="9474" max="9474" width="50.42578125" style="149" customWidth="1"/>
    <col min="9475" max="9475" width="16.140625" style="149" customWidth="1"/>
    <col min="9476" max="9477" width="18.140625" style="149" customWidth="1"/>
    <col min="9478" max="9478" width="16.85546875" style="149" bestFit="1" customWidth="1"/>
    <col min="9479" max="9479" width="16.85546875" style="149" customWidth="1"/>
    <col min="9480" max="9480" width="0" style="149" hidden="1" customWidth="1"/>
    <col min="9481" max="9481" width="18.42578125" style="149" customWidth="1"/>
    <col min="9482" max="9482" width="19.140625" style="149" bestFit="1" customWidth="1"/>
    <col min="9483" max="9483" width="17" style="149" bestFit="1" customWidth="1"/>
    <col min="9484" max="9484" width="51.5703125" style="149" customWidth="1"/>
    <col min="9485" max="9485" width="18.140625" style="149" bestFit="1" customWidth="1"/>
    <col min="9486" max="9728" width="9.140625" style="149"/>
    <col min="9729" max="9729" width="12.7109375" style="149" customWidth="1"/>
    <col min="9730" max="9730" width="50.42578125" style="149" customWidth="1"/>
    <col min="9731" max="9731" width="16.140625" style="149" customWidth="1"/>
    <col min="9732" max="9733" width="18.140625" style="149" customWidth="1"/>
    <col min="9734" max="9734" width="16.85546875" style="149" bestFit="1" customWidth="1"/>
    <col min="9735" max="9735" width="16.85546875" style="149" customWidth="1"/>
    <col min="9736" max="9736" width="0" style="149" hidden="1" customWidth="1"/>
    <col min="9737" max="9737" width="18.42578125" style="149" customWidth="1"/>
    <col min="9738" max="9738" width="19.140625" style="149" bestFit="1" customWidth="1"/>
    <col min="9739" max="9739" width="17" style="149" bestFit="1" customWidth="1"/>
    <col min="9740" max="9740" width="51.5703125" style="149" customWidth="1"/>
    <col min="9741" max="9741" width="18.140625" style="149" bestFit="1" customWidth="1"/>
    <col min="9742" max="9984" width="9.140625" style="149"/>
    <col min="9985" max="9985" width="12.7109375" style="149" customWidth="1"/>
    <col min="9986" max="9986" width="50.42578125" style="149" customWidth="1"/>
    <col min="9987" max="9987" width="16.140625" style="149" customWidth="1"/>
    <col min="9988" max="9989" width="18.140625" style="149" customWidth="1"/>
    <col min="9990" max="9990" width="16.85546875" style="149" bestFit="1" customWidth="1"/>
    <col min="9991" max="9991" width="16.85546875" style="149" customWidth="1"/>
    <col min="9992" max="9992" width="0" style="149" hidden="1" customWidth="1"/>
    <col min="9993" max="9993" width="18.42578125" style="149" customWidth="1"/>
    <col min="9994" max="9994" width="19.140625" style="149" bestFit="1" customWidth="1"/>
    <col min="9995" max="9995" width="17" style="149" bestFit="1" customWidth="1"/>
    <col min="9996" max="9996" width="51.5703125" style="149" customWidth="1"/>
    <col min="9997" max="9997" width="18.140625" style="149" bestFit="1" customWidth="1"/>
    <col min="9998" max="10240" width="9.140625" style="149"/>
    <col min="10241" max="10241" width="12.7109375" style="149" customWidth="1"/>
    <col min="10242" max="10242" width="50.42578125" style="149" customWidth="1"/>
    <col min="10243" max="10243" width="16.140625" style="149" customWidth="1"/>
    <col min="10244" max="10245" width="18.140625" style="149" customWidth="1"/>
    <col min="10246" max="10246" width="16.85546875" style="149" bestFit="1" customWidth="1"/>
    <col min="10247" max="10247" width="16.85546875" style="149" customWidth="1"/>
    <col min="10248" max="10248" width="0" style="149" hidden="1" customWidth="1"/>
    <col min="10249" max="10249" width="18.42578125" style="149" customWidth="1"/>
    <col min="10250" max="10250" width="19.140625" style="149" bestFit="1" customWidth="1"/>
    <col min="10251" max="10251" width="17" style="149" bestFit="1" customWidth="1"/>
    <col min="10252" max="10252" width="51.5703125" style="149" customWidth="1"/>
    <col min="10253" max="10253" width="18.140625" style="149" bestFit="1" customWidth="1"/>
    <col min="10254" max="10496" width="9.140625" style="149"/>
    <col min="10497" max="10497" width="12.7109375" style="149" customWidth="1"/>
    <col min="10498" max="10498" width="50.42578125" style="149" customWidth="1"/>
    <col min="10499" max="10499" width="16.140625" style="149" customWidth="1"/>
    <col min="10500" max="10501" width="18.140625" style="149" customWidth="1"/>
    <col min="10502" max="10502" width="16.85546875" style="149" bestFit="1" customWidth="1"/>
    <col min="10503" max="10503" width="16.85546875" style="149" customWidth="1"/>
    <col min="10504" max="10504" width="0" style="149" hidden="1" customWidth="1"/>
    <col min="10505" max="10505" width="18.42578125" style="149" customWidth="1"/>
    <col min="10506" max="10506" width="19.140625" style="149" bestFit="1" customWidth="1"/>
    <col min="10507" max="10507" width="17" style="149" bestFit="1" customWidth="1"/>
    <col min="10508" max="10508" width="51.5703125" style="149" customWidth="1"/>
    <col min="10509" max="10509" width="18.140625" style="149" bestFit="1" customWidth="1"/>
    <col min="10510" max="10752" width="9.140625" style="149"/>
    <col min="10753" max="10753" width="12.7109375" style="149" customWidth="1"/>
    <col min="10754" max="10754" width="50.42578125" style="149" customWidth="1"/>
    <col min="10755" max="10755" width="16.140625" style="149" customWidth="1"/>
    <col min="10756" max="10757" width="18.140625" style="149" customWidth="1"/>
    <col min="10758" max="10758" width="16.85546875" style="149" bestFit="1" customWidth="1"/>
    <col min="10759" max="10759" width="16.85546875" style="149" customWidth="1"/>
    <col min="10760" max="10760" width="0" style="149" hidden="1" customWidth="1"/>
    <col min="10761" max="10761" width="18.42578125" style="149" customWidth="1"/>
    <col min="10762" max="10762" width="19.140625" style="149" bestFit="1" customWidth="1"/>
    <col min="10763" max="10763" width="17" style="149" bestFit="1" customWidth="1"/>
    <col min="10764" max="10764" width="51.5703125" style="149" customWidth="1"/>
    <col min="10765" max="10765" width="18.140625" style="149" bestFit="1" customWidth="1"/>
    <col min="10766" max="11008" width="9.140625" style="149"/>
    <col min="11009" max="11009" width="12.7109375" style="149" customWidth="1"/>
    <col min="11010" max="11010" width="50.42578125" style="149" customWidth="1"/>
    <col min="11011" max="11011" width="16.140625" style="149" customWidth="1"/>
    <col min="11012" max="11013" width="18.140625" style="149" customWidth="1"/>
    <col min="11014" max="11014" width="16.85546875" style="149" bestFit="1" customWidth="1"/>
    <col min="11015" max="11015" width="16.85546875" style="149" customWidth="1"/>
    <col min="11016" max="11016" width="0" style="149" hidden="1" customWidth="1"/>
    <col min="11017" max="11017" width="18.42578125" style="149" customWidth="1"/>
    <col min="11018" max="11018" width="19.140625" style="149" bestFit="1" customWidth="1"/>
    <col min="11019" max="11019" width="17" style="149" bestFit="1" customWidth="1"/>
    <col min="11020" max="11020" width="51.5703125" style="149" customWidth="1"/>
    <col min="11021" max="11021" width="18.140625" style="149" bestFit="1" customWidth="1"/>
    <col min="11022" max="11264" width="9.140625" style="149"/>
    <col min="11265" max="11265" width="12.7109375" style="149" customWidth="1"/>
    <col min="11266" max="11266" width="50.42578125" style="149" customWidth="1"/>
    <col min="11267" max="11267" width="16.140625" style="149" customWidth="1"/>
    <col min="11268" max="11269" width="18.140625" style="149" customWidth="1"/>
    <col min="11270" max="11270" width="16.85546875" style="149" bestFit="1" customWidth="1"/>
    <col min="11271" max="11271" width="16.85546875" style="149" customWidth="1"/>
    <col min="11272" max="11272" width="0" style="149" hidden="1" customWidth="1"/>
    <col min="11273" max="11273" width="18.42578125" style="149" customWidth="1"/>
    <col min="11274" max="11274" width="19.140625" style="149" bestFit="1" customWidth="1"/>
    <col min="11275" max="11275" width="17" style="149" bestFit="1" customWidth="1"/>
    <col min="11276" max="11276" width="51.5703125" style="149" customWidth="1"/>
    <col min="11277" max="11277" width="18.140625" style="149" bestFit="1" customWidth="1"/>
    <col min="11278" max="11520" width="9.140625" style="149"/>
    <col min="11521" max="11521" width="12.7109375" style="149" customWidth="1"/>
    <col min="11522" max="11522" width="50.42578125" style="149" customWidth="1"/>
    <col min="11523" max="11523" width="16.140625" style="149" customWidth="1"/>
    <col min="11524" max="11525" width="18.140625" style="149" customWidth="1"/>
    <col min="11526" max="11526" width="16.85546875" style="149" bestFit="1" customWidth="1"/>
    <col min="11527" max="11527" width="16.85546875" style="149" customWidth="1"/>
    <col min="11528" max="11528" width="0" style="149" hidden="1" customWidth="1"/>
    <col min="11529" max="11529" width="18.42578125" style="149" customWidth="1"/>
    <col min="11530" max="11530" width="19.140625" style="149" bestFit="1" customWidth="1"/>
    <col min="11531" max="11531" width="17" style="149" bestFit="1" customWidth="1"/>
    <col min="11532" max="11532" width="51.5703125" style="149" customWidth="1"/>
    <col min="11533" max="11533" width="18.140625" style="149" bestFit="1" customWidth="1"/>
    <col min="11534" max="11776" width="9.140625" style="149"/>
    <col min="11777" max="11777" width="12.7109375" style="149" customWidth="1"/>
    <col min="11778" max="11778" width="50.42578125" style="149" customWidth="1"/>
    <col min="11779" max="11779" width="16.140625" style="149" customWidth="1"/>
    <col min="11780" max="11781" width="18.140625" style="149" customWidth="1"/>
    <col min="11782" max="11782" width="16.85546875" style="149" bestFit="1" customWidth="1"/>
    <col min="11783" max="11783" width="16.85546875" style="149" customWidth="1"/>
    <col min="11784" max="11784" width="0" style="149" hidden="1" customWidth="1"/>
    <col min="11785" max="11785" width="18.42578125" style="149" customWidth="1"/>
    <col min="11786" max="11786" width="19.140625" style="149" bestFit="1" customWidth="1"/>
    <col min="11787" max="11787" width="17" style="149" bestFit="1" customWidth="1"/>
    <col min="11788" max="11788" width="51.5703125" style="149" customWidth="1"/>
    <col min="11789" max="11789" width="18.140625" style="149" bestFit="1" customWidth="1"/>
    <col min="11790" max="12032" width="9.140625" style="149"/>
    <col min="12033" max="12033" width="12.7109375" style="149" customWidth="1"/>
    <col min="12034" max="12034" width="50.42578125" style="149" customWidth="1"/>
    <col min="12035" max="12035" width="16.140625" style="149" customWidth="1"/>
    <col min="12036" max="12037" width="18.140625" style="149" customWidth="1"/>
    <col min="12038" max="12038" width="16.85546875" style="149" bestFit="1" customWidth="1"/>
    <col min="12039" max="12039" width="16.85546875" style="149" customWidth="1"/>
    <col min="12040" max="12040" width="0" style="149" hidden="1" customWidth="1"/>
    <col min="12041" max="12041" width="18.42578125" style="149" customWidth="1"/>
    <col min="12042" max="12042" width="19.140625" style="149" bestFit="1" customWidth="1"/>
    <col min="12043" max="12043" width="17" style="149" bestFit="1" customWidth="1"/>
    <col min="12044" max="12044" width="51.5703125" style="149" customWidth="1"/>
    <col min="12045" max="12045" width="18.140625" style="149" bestFit="1" customWidth="1"/>
    <col min="12046" max="12288" width="9.140625" style="149"/>
    <col min="12289" max="12289" width="12.7109375" style="149" customWidth="1"/>
    <col min="12290" max="12290" width="50.42578125" style="149" customWidth="1"/>
    <col min="12291" max="12291" width="16.140625" style="149" customWidth="1"/>
    <col min="12292" max="12293" width="18.140625" style="149" customWidth="1"/>
    <col min="12294" max="12294" width="16.85546875" style="149" bestFit="1" customWidth="1"/>
    <col min="12295" max="12295" width="16.85546875" style="149" customWidth="1"/>
    <col min="12296" max="12296" width="0" style="149" hidden="1" customWidth="1"/>
    <col min="12297" max="12297" width="18.42578125" style="149" customWidth="1"/>
    <col min="12298" max="12298" width="19.140625" style="149" bestFit="1" customWidth="1"/>
    <col min="12299" max="12299" width="17" style="149" bestFit="1" customWidth="1"/>
    <col min="12300" max="12300" width="51.5703125" style="149" customWidth="1"/>
    <col min="12301" max="12301" width="18.140625" style="149" bestFit="1" customWidth="1"/>
    <col min="12302" max="12544" width="9.140625" style="149"/>
    <col min="12545" max="12545" width="12.7109375" style="149" customWidth="1"/>
    <col min="12546" max="12546" width="50.42578125" style="149" customWidth="1"/>
    <col min="12547" max="12547" width="16.140625" style="149" customWidth="1"/>
    <col min="12548" max="12549" width="18.140625" style="149" customWidth="1"/>
    <col min="12550" max="12550" width="16.85546875" style="149" bestFit="1" customWidth="1"/>
    <col min="12551" max="12551" width="16.85546875" style="149" customWidth="1"/>
    <col min="12552" max="12552" width="0" style="149" hidden="1" customWidth="1"/>
    <col min="12553" max="12553" width="18.42578125" style="149" customWidth="1"/>
    <col min="12554" max="12554" width="19.140625" style="149" bestFit="1" customWidth="1"/>
    <col min="12555" max="12555" width="17" style="149" bestFit="1" customWidth="1"/>
    <col min="12556" max="12556" width="51.5703125" style="149" customWidth="1"/>
    <col min="12557" max="12557" width="18.140625" style="149" bestFit="1" customWidth="1"/>
    <col min="12558" max="12800" width="9.140625" style="149"/>
    <col min="12801" max="12801" width="12.7109375" style="149" customWidth="1"/>
    <col min="12802" max="12802" width="50.42578125" style="149" customWidth="1"/>
    <col min="12803" max="12803" width="16.140625" style="149" customWidth="1"/>
    <col min="12804" max="12805" width="18.140625" style="149" customWidth="1"/>
    <col min="12806" max="12806" width="16.85546875" style="149" bestFit="1" customWidth="1"/>
    <col min="12807" max="12807" width="16.85546875" style="149" customWidth="1"/>
    <col min="12808" max="12808" width="0" style="149" hidden="1" customWidth="1"/>
    <col min="12809" max="12809" width="18.42578125" style="149" customWidth="1"/>
    <col min="12810" max="12810" width="19.140625" style="149" bestFit="1" customWidth="1"/>
    <col min="12811" max="12811" width="17" style="149" bestFit="1" customWidth="1"/>
    <col min="12812" max="12812" width="51.5703125" style="149" customWidth="1"/>
    <col min="12813" max="12813" width="18.140625" style="149" bestFit="1" customWidth="1"/>
    <col min="12814" max="13056" width="9.140625" style="149"/>
    <col min="13057" max="13057" width="12.7109375" style="149" customWidth="1"/>
    <col min="13058" max="13058" width="50.42578125" style="149" customWidth="1"/>
    <col min="13059" max="13059" width="16.140625" style="149" customWidth="1"/>
    <col min="13060" max="13061" width="18.140625" style="149" customWidth="1"/>
    <col min="13062" max="13062" width="16.85546875" style="149" bestFit="1" customWidth="1"/>
    <col min="13063" max="13063" width="16.85546875" style="149" customWidth="1"/>
    <col min="13064" max="13064" width="0" style="149" hidden="1" customWidth="1"/>
    <col min="13065" max="13065" width="18.42578125" style="149" customWidth="1"/>
    <col min="13066" max="13066" width="19.140625" style="149" bestFit="1" customWidth="1"/>
    <col min="13067" max="13067" width="17" style="149" bestFit="1" customWidth="1"/>
    <col min="13068" max="13068" width="51.5703125" style="149" customWidth="1"/>
    <col min="13069" max="13069" width="18.140625" style="149" bestFit="1" customWidth="1"/>
    <col min="13070" max="13312" width="9.140625" style="149"/>
    <col min="13313" max="13313" width="12.7109375" style="149" customWidth="1"/>
    <col min="13314" max="13314" width="50.42578125" style="149" customWidth="1"/>
    <col min="13315" max="13315" width="16.140625" style="149" customWidth="1"/>
    <col min="13316" max="13317" width="18.140625" style="149" customWidth="1"/>
    <col min="13318" max="13318" width="16.85546875" style="149" bestFit="1" customWidth="1"/>
    <col min="13319" max="13319" width="16.85546875" style="149" customWidth="1"/>
    <col min="13320" max="13320" width="0" style="149" hidden="1" customWidth="1"/>
    <col min="13321" max="13321" width="18.42578125" style="149" customWidth="1"/>
    <col min="13322" max="13322" width="19.140625" style="149" bestFit="1" customWidth="1"/>
    <col min="13323" max="13323" width="17" style="149" bestFit="1" customWidth="1"/>
    <col min="13324" max="13324" width="51.5703125" style="149" customWidth="1"/>
    <col min="13325" max="13325" width="18.140625" style="149" bestFit="1" customWidth="1"/>
    <col min="13326" max="13568" width="9.140625" style="149"/>
    <col min="13569" max="13569" width="12.7109375" style="149" customWidth="1"/>
    <col min="13570" max="13570" width="50.42578125" style="149" customWidth="1"/>
    <col min="13571" max="13571" width="16.140625" style="149" customWidth="1"/>
    <col min="13572" max="13573" width="18.140625" style="149" customWidth="1"/>
    <col min="13574" max="13574" width="16.85546875" style="149" bestFit="1" customWidth="1"/>
    <col min="13575" max="13575" width="16.85546875" style="149" customWidth="1"/>
    <col min="13576" max="13576" width="0" style="149" hidden="1" customWidth="1"/>
    <col min="13577" max="13577" width="18.42578125" style="149" customWidth="1"/>
    <col min="13578" max="13578" width="19.140625" style="149" bestFit="1" customWidth="1"/>
    <col min="13579" max="13579" width="17" style="149" bestFit="1" customWidth="1"/>
    <col min="13580" max="13580" width="51.5703125" style="149" customWidth="1"/>
    <col min="13581" max="13581" width="18.140625" style="149" bestFit="1" customWidth="1"/>
    <col min="13582" max="13824" width="9.140625" style="149"/>
    <col min="13825" max="13825" width="12.7109375" style="149" customWidth="1"/>
    <col min="13826" max="13826" width="50.42578125" style="149" customWidth="1"/>
    <col min="13827" max="13827" width="16.140625" style="149" customWidth="1"/>
    <col min="13828" max="13829" width="18.140625" style="149" customWidth="1"/>
    <col min="13830" max="13830" width="16.85546875" style="149" bestFit="1" customWidth="1"/>
    <col min="13831" max="13831" width="16.85546875" style="149" customWidth="1"/>
    <col min="13832" max="13832" width="0" style="149" hidden="1" customWidth="1"/>
    <col min="13833" max="13833" width="18.42578125" style="149" customWidth="1"/>
    <col min="13834" max="13834" width="19.140625" style="149" bestFit="1" customWidth="1"/>
    <col min="13835" max="13835" width="17" style="149" bestFit="1" customWidth="1"/>
    <col min="13836" max="13836" width="51.5703125" style="149" customWidth="1"/>
    <col min="13837" max="13837" width="18.140625" style="149" bestFit="1" customWidth="1"/>
    <col min="13838" max="14080" width="9.140625" style="149"/>
    <col min="14081" max="14081" width="12.7109375" style="149" customWidth="1"/>
    <col min="14082" max="14082" width="50.42578125" style="149" customWidth="1"/>
    <col min="14083" max="14083" width="16.140625" style="149" customWidth="1"/>
    <col min="14084" max="14085" width="18.140625" style="149" customWidth="1"/>
    <col min="14086" max="14086" width="16.85546875" style="149" bestFit="1" customWidth="1"/>
    <col min="14087" max="14087" width="16.85546875" style="149" customWidth="1"/>
    <col min="14088" max="14088" width="0" style="149" hidden="1" customWidth="1"/>
    <col min="14089" max="14089" width="18.42578125" style="149" customWidth="1"/>
    <col min="14090" max="14090" width="19.140625" style="149" bestFit="1" customWidth="1"/>
    <col min="14091" max="14091" width="17" style="149" bestFit="1" customWidth="1"/>
    <col min="14092" max="14092" width="51.5703125" style="149" customWidth="1"/>
    <col min="14093" max="14093" width="18.140625" style="149" bestFit="1" customWidth="1"/>
    <col min="14094" max="14336" width="9.140625" style="149"/>
    <col min="14337" max="14337" width="12.7109375" style="149" customWidth="1"/>
    <col min="14338" max="14338" width="50.42578125" style="149" customWidth="1"/>
    <col min="14339" max="14339" width="16.140625" style="149" customWidth="1"/>
    <col min="14340" max="14341" width="18.140625" style="149" customWidth="1"/>
    <col min="14342" max="14342" width="16.85546875" style="149" bestFit="1" customWidth="1"/>
    <col min="14343" max="14343" width="16.85546875" style="149" customWidth="1"/>
    <col min="14344" max="14344" width="0" style="149" hidden="1" customWidth="1"/>
    <col min="14345" max="14345" width="18.42578125" style="149" customWidth="1"/>
    <col min="14346" max="14346" width="19.140625" style="149" bestFit="1" customWidth="1"/>
    <col min="14347" max="14347" width="17" style="149" bestFit="1" customWidth="1"/>
    <col min="14348" max="14348" width="51.5703125" style="149" customWidth="1"/>
    <col min="14349" max="14349" width="18.140625" style="149" bestFit="1" customWidth="1"/>
    <col min="14350" max="14592" width="9.140625" style="149"/>
    <col min="14593" max="14593" width="12.7109375" style="149" customWidth="1"/>
    <col min="14594" max="14594" width="50.42578125" style="149" customWidth="1"/>
    <col min="14595" max="14595" width="16.140625" style="149" customWidth="1"/>
    <col min="14596" max="14597" width="18.140625" style="149" customWidth="1"/>
    <col min="14598" max="14598" width="16.85546875" style="149" bestFit="1" customWidth="1"/>
    <col min="14599" max="14599" width="16.85546875" style="149" customWidth="1"/>
    <col min="14600" max="14600" width="0" style="149" hidden="1" customWidth="1"/>
    <col min="14601" max="14601" width="18.42578125" style="149" customWidth="1"/>
    <col min="14602" max="14602" width="19.140625" style="149" bestFit="1" customWidth="1"/>
    <col min="14603" max="14603" width="17" style="149" bestFit="1" customWidth="1"/>
    <col min="14604" max="14604" width="51.5703125" style="149" customWidth="1"/>
    <col min="14605" max="14605" width="18.140625" style="149" bestFit="1" customWidth="1"/>
    <col min="14606" max="14848" width="9.140625" style="149"/>
    <col min="14849" max="14849" width="12.7109375" style="149" customWidth="1"/>
    <col min="14850" max="14850" width="50.42578125" style="149" customWidth="1"/>
    <col min="14851" max="14851" width="16.140625" style="149" customWidth="1"/>
    <col min="14852" max="14853" width="18.140625" style="149" customWidth="1"/>
    <col min="14854" max="14854" width="16.85546875" style="149" bestFit="1" customWidth="1"/>
    <col min="14855" max="14855" width="16.85546875" style="149" customWidth="1"/>
    <col min="14856" max="14856" width="0" style="149" hidden="1" customWidth="1"/>
    <col min="14857" max="14857" width="18.42578125" style="149" customWidth="1"/>
    <col min="14858" max="14858" width="19.140625" style="149" bestFit="1" customWidth="1"/>
    <col min="14859" max="14859" width="17" style="149" bestFit="1" customWidth="1"/>
    <col min="14860" max="14860" width="51.5703125" style="149" customWidth="1"/>
    <col min="14861" max="14861" width="18.140625" style="149" bestFit="1" customWidth="1"/>
    <col min="14862" max="15104" width="9.140625" style="149"/>
    <col min="15105" max="15105" width="12.7109375" style="149" customWidth="1"/>
    <col min="15106" max="15106" width="50.42578125" style="149" customWidth="1"/>
    <col min="15107" max="15107" width="16.140625" style="149" customWidth="1"/>
    <col min="15108" max="15109" width="18.140625" style="149" customWidth="1"/>
    <col min="15110" max="15110" width="16.85546875" style="149" bestFit="1" customWidth="1"/>
    <col min="15111" max="15111" width="16.85546875" style="149" customWidth="1"/>
    <col min="15112" max="15112" width="0" style="149" hidden="1" customWidth="1"/>
    <col min="15113" max="15113" width="18.42578125" style="149" customWidth="1"/>
    <col min="15114" max="15114" width="19.140625" style="149" bestFit="1" customWidth="1"/>
    <col min="15115" max="15115" width="17" style="149" bestFit="1" customWidth="1"/>
    <col min="15116" max="15116" width="51.5703125" style="149" customWidth="1"/>
    <col min="15117" max="15117" width="18.140625" style="149" bestFit="1" customWidth="1"/>
    <col min="15118" max="15360" width="9.140625" style="149"/>
    <col min="15361" max="15361" width="12.7109375" style="149" customWidth="1"/>
    <col min="15362" max="15362" width="50.42578125" style="149" customWidth="1"/>
    <col min="15363" max="15363" width="16.140625" style="149" customWidth="1"/>
    <col min="15364" max="15365" width="18.140625" style="149" customWidth="1"/>
    <col min="15366" max="15366" width="16.85546875" style="149" bestFit="1" customWidth="1"/>
    <col min="15367" max="15367" width="16.85546875" style="149" customWidth="1"/>
    <col min="15368" max="15368" width="0" style="149" hidden="1" customWidth="1"/>
    <col min="15369" max="15369" width="18.42578125" style="149" customWidth="1"/>
    <col min="15370" max="15370" width="19.140625" style="149" bestFit="1" customWidth="1"/>
    <col min="15371" max="15371" width="17" style="149" bestFit="1" customWidth="1"/>
    <col min="15372" max="15372" width="51.5703125" style="149" customWidth="1"/>
    <col min="15373" max="15373" width="18.140625" style="149" bestFit="1" customWidth="1"/>
    <col min="15374" max="15616" width="9.140625" style="149"/>
    <col min="15617" max="15617" width="12.7109375" style="149" customWidth="1"/>
    <col min="15618" max="15618" width="50.42578125" style="149" customWidth="1"/>
    <col min="15619" max="15619" width="16.140625" style="149" customWidth="1"/>
    <col min="15620" max="15621" width="18.140625" style="149" customWidth="1"/>
    <col min="15622" max="15622" width="16.85546875" style="149" bestFit="1" customWidth="1"/>
    <col min="15623" max="15623" width="16.85546875" style="149" customWidth="1"/>
    <col min="15624" max="15624" width="0" style="149" hidden="1" customWidth="1"/>
    <col min="15625" max="15625" width="18.42578125" style="149" customWidth="1"/>
    <col min="15626" max="15626" width="19.140625" style="149" bestFit="1" customWidth="1"/>
    <col min="15627" max="15627" width="17" style="149" bestFit="1" customWidth="1"/>
    <col min="15628" max="15628" width="51.5703125" style="149" customWidth="1"/>
    <col min="15629" max="15629" width="18.140625" style="149" bestFit="1" customWidth="1"/>
    <col min="15630" max="15872" width="9.140625" style="149"/>
    <col min="15873" max="15873" width="12.7109375" style="149" customWidth="1"/>
    <col min="15874" max="15874" width="50.42578125" style="149" customWidth="1"/>
    <col min="15875" max="15875" width="16.140625" style="149" customWidth="1"/>
    <col min="15876" max="15877" width="18.140625" style="149" customWidth="1"/>
    <col min="15878" max="15878" width="16.85546875" style="149" bestFit="1" customWidth="1"/>
    <col min="15879" max="15879" width="16.85546875" style="149" customWidth="1"/>
    <col min="15880" max="15880" width="0" style="149" hidden="1" customWidth="1"/>
    <col min="15881" max="15881" width="18.42578125" style="149" customWidth="1"/>
    <col min="15882" max="15882" width="19.140625" style="149" bestFit="1" customWidth="1"/>
    <col min="15883" max="15883" width="17" style="149" bestFit="1" customWidth="1"/>
    <col min="15884" max="15884" width="51.5703125" style="149" customWidth="1"/>
    <col min="15885" max="15885" width="18.140625" style="149" bestFit="1" customWidth="1"/>
    <col min="15886" max="16128" width="9.140625" style="149"/>
    <col min="16129" max="16129" width="12.7109375" style="149" customWidth="1"/>
    <col min="16130" max="16130" width="50.42578125" style="149" customWidth="1"/>
    <col min="16131" max="16131" width="16.140625" style="149" customWidth="1"/>
    <col min="16132" max="16133" width="18.140625" style="149" customWidth="1"/>
    <col min="16134" max="16134" width="16.85546875" style="149" bestFit="1" customWidth="1"/>
    <col min="16135" max="16135" width="16.85546875" style="149" customWidth="1"/>
    <col min="16136" max="16136" width="0" style="149" hidden="1" customWidth="1"/>
    <col min="16137" max="16137" width="18.42578125" style="149" customWidth="1"/>
    <col min="16138" max="16138" width="19.140625" style="149" bestFit="1" customWidth="1"/>
    <col min="16139" max="16139" width="17" style="149" bestFit="1" customWidth="1"/>
    <col min="16140" max="16140" width="51.5703125" style="149" customWidth="1"/>
    <col min="16141" max="16141" width="18.140625" style="149" bestFit="1" customWidth="1"/>
    <col min="16142" max="16384" width="9.140625" style="149"/>
  </cols>
  <sheetData>
    <row r="2" spans="1:12" ht="20.25" customHeight="1" x14ac:dyDescent="0.3">
      <c r="A2" s="255" t="s">
        <v>244</v>
      </c>
      <c r="B2" s="255"/>
      <c r="C2" s="255"/>
    </row>
    <row r="3" spans="1:12" s="8" customFormat="1" ht="24.75" customHeight="1" x14ac:dyDescent="0.3">
      <c r="A3" s="256"/>
      <c r="B3" s="257"/>
      <c r="C3" s="257"/>
    </row>
    <row r="4" spans="1:12" s="8" customFormat="1" x14ac:dyDescent="0.3">
      <c r="A4" s="258"/>
      <c r="B4" s="152" t="s">
        <v>245</v>
      </c>
      <c r="C4" s="14"/>
    </row>
    <row r="5" spans="1:12" s="8" customFormat="1" x14ac:dyDescent="0.3">
      <c r="A5" s="258"/>
      <c r="B5" s="259" t="s">
        <v>2</v>
      </c>
      <c r="C5" s="14"/>
    </row>
    <row r="6" spans="1:12" s="8" customFormat="1" x14ac:dyDescent="0.3">
      <c r="A6" s="258"/>
      <c r="B6" s="259" t="s">
        <v>3</v>
      </c>
      <c r="C6" s="14"/>
    </row>
    <row r="7" spans="1:12" s="8" customFormat="1" x14ac:dyDescent="0.3">
      <c r="A7" s="258"/>
      <c r="B7" s="259" t="s">
        <v>4</v>
      </c>
      <c r="C7" s="14"/>
    </row>
    <row r="8" spans="1:12" s="8" customFormat="1" ht="40.5" customHeight="1" x14ac:dyDescent="0.3">
      <c r="A8" s="260"/>
      <c r="B8" s="261" t="s">
        <v>5</v>
      </c>
      <c r="C8" s="261"/>
    </row>
    <row r="9" spans="1:12" s="8" customFormat="1" x14ac:dyDescent="0.3">
      <c r="A9" s="258"/>
      <c r="B9" s="259" t="s">
        <v>6</v>
      </c>
      <c r="C9" s="15"/>
    </row>
    <row r="11" spans="1:12" ht="90.75" customHeight="1" x14ac:dyDescent="0.3">
      <c r="A11" s="263" t="s">
        <v>7</v>
      </c>
      <c r="B11" s="263" t="s">
        <v>8</v>
      </c>
      <c r="C11" s="263" t="s">
        <v>9</v>
      </c>
      <c r="D11" s="264" t="s">
        <v>10</v>
      </c>
      <c r="E11" s="264"/>
      <c r="F11" s="264"/>
      <c r="G11" s="27" t="s">
        <v>246</v>
      </c>
      <c r="H11" s="265" t="s">
        <v>11</v>
      </c>
      <c r="I11" s="266" t="s">
        <v>12</v>
      </c>
      <c r="J11" s="28" t="s">
        <v>13</v>
      </c>
      <c r="K11" s="28"/>
      <c r="L11" s="263" t="s">
        <v>14</v>
      </c>
    </row>
    <row r="12" spans="1:12" x14ac:dyDescent="0.3">
      <c r="A12" s="263"/>
      <c r="B12" s="263"/>
      <c r="C12" s="263"/>
      <c r="D12" s="32" t="s">
        <v>15</v>
      </c>
      <c r="E12" s="32" t="s">
        <v>16</v>
      </c>
      <c r="F12" s="32" t="s">
        <v>17</v>
      </c>
      <c r="G12" s="35"/>
      <c r="H12" s="265"/>
      <c r="I12" s="266"/>
      <c r="J12" s="36" t="s">
        <v>18</v>
      </c>
      <c r="K12" s="36" t="s">
        <v>19</v>
      </c>
      <c r="L12" s="263"/>
    </row>
    <row r="13" spans="1:12" ht="56.25" x14ac:dyDescent="0.3">
      <c r="A13" s="267" t="s">
        <v>20</v>
      </c>
      <c r="B13" s="163" t="s">
        <v>21</v>
      </c>
      <c r="C13" s="164" t="s">
        <v>22</v>
      </c>
      <c r="D13" s="40">
        <f>D14+D20+D24+D28+D25</f>
        <v>1247896.3932207951</v>
      </c>
      <c r="E13" s="40">
        <f>E14+E20+E24+E28+E25</f>
        <v>1783698.2800000003</v>
      </c>
      <c r="F13" s="40">
        <f>F14+F20+F24+F28+F25</f>
        <v>780372.58980138146</v>
      </c>
      <c r="G13" s="40">
        <f>G14+G20+G24+G28+G25</f>
        <v>699437.59773521312</v>
      </c>
      <c r="H13" s="40">
        <f>H14+H20+H24+H28+H25</f>
        <v>953045.16173489147</v>
      </c>
      <c r="I13" s="40">
        <f>I14+I20+I24+I25+I28</f>
        <v>1718839.6496641939</v>
      </c>
      <c r="J13" s="40">
        <f>J14+J20+J24+J25+J28</f>
        <v>356694.85657737404</v>
      </c>
      <c r="K13" s="43"/>
      <c r="L13" s="44"/>
    </row>
    <row r="14" spans="1:12" ht="37.5" x14ac:dyDescent="0.3">
      <c r="A14" s="268">
        <v>1</v>
      </c>
      <c r="B14" s="168" t="s">
        <v>23</v>
      </c>
      <c r="C14" s="169" t="s">
        <v>24</v>
      </c>
      <c r="D14" s="48">
        <f t="shared" ref="D14:J14" si="0">SUM(D15:D19)</f>
        <v>323959.36492135061</v>
      </c>
      <c r="E14" s="48">
        <f t="shared" si="0"/>
        <v>336917.73</v>
      </c>
      <c r="F14" s="48">
        <f t="shared" si="0"/>
        <v>330438.5474606753</v>
      </c>
      <c r="G14" s="48">
        <f t="shared" si="0"/>
        <v>296167.68561006524</v>
      </c>
      <c r="H14" s="48">
        <f t="shared" si="0"/>
        <v>356061.22361679148</v>
      </c>
      <c r="I14" s="48">
        <f t="shared" si="0"/>
        <v>359364.60171295237</v>
      </c>
      <c r="J14" s="48">
        <f t="shared" si="0"/>
        <v>63196.916102887131</v>
      </c>
      <c r="K14" s="193"/>
      <c r="L14" s="52"/>
    </row>
    <row r="15" spans="1:12" s="176" customFormat="1" ht="31.5" customHeight="1" x14ac:dyDescent="0.3">
      <c r="A15" s="269" t="s">
        <v>25</v>
      </c>
      <c r="B15" s="174" t="s">
        <v>26</v>
      </c>
      <c r="C15" s="175" t="s">
        <v>24</v>
      </c>
      <c r="D15" s="56">
        <v>183296.77249280218</v>
      </c>
      <c r="E15" s="56">
        <v>190628.64</v>
      </c>
      <c r="F15" s="56">
        <f>D15/2+E15/2</f>
        <v>186962.7062464011</v>
      </c>
      <c r="G15" s="56">
        <f>F15*$G$80</f>
        <v>167572.19286282218</v>
      </c>
      <c r="H15" s="56">
        <v>324232.166568227</v>
      </c>
      <c r="I15" s="56">
        <f>H15</f>
        <v>324232.166568227</v>
      </c>
      <c r="J15" s="56">
        <f>I15-G15</f>
        <v>156659.97370540482</v>
      </c>
      <c r="K15" s="184"/>
      <c r="L15" s="60" t="s">
        <v>27</v>
      </c>
    </row>
    <row r="16" spans="1:12" s="176" customFormat="1" x14ac:dyDescent="0.3">
      <c r="A16" s="269" t="s">
        <v>28</v>
      </c>
      <c r="B16" s="174" t="s">
        <v>29</v>
      </c>
      <c r="C16" s="175" t="s">
        <v>24</v>
      </c>
      <c r="D16" s="56">
        <v>0</v>
      </c>
      <c r="E16" s="56">
        <v>0</v>
      </c>
      <c r="F16" s="56">
        <f>D16/2+E16/2</f>
        <v>0</v>
      </c>
      <c r="G16" s="56">
        <f>E16/2+F16/2</f>
        <v>0</v>
      </c>
      <c r="H16" s="56">
        <v>0</v>
      </c>
      <c r="I16" s="56"/>
      <c r="J16" s="89">
        <f>I16-F16</f>
        <v>0</v>
      </c>
      <c r="K16" s="184"/>
      <c r="L16" s="64"/>
    </row>
    <row r="17" spans="1:12" s="176" customFormat="1" x14ac:dyDescent="0.3">
      <c r="A17" s="269" t="s">
        <v>34</v>
      </c>
      <c r="B17" s="174" t="s">
        <v>30</v>
      </c>
      <c r="C17" s="175" t="s">
        <v>24</v>
      </c>
      <c r="D17" s="56">
        <v>11250.724127605758</v>
      </c>
      <c r="E17" s="56">
        <v>11700.75</v>
      </c>
      <c r="F17" s="56">
        <f>D17/2+E17/2</f>
        <v>11475.737063802879</v>
      </c>
      <c r="G17" s="56">
        <f>F17*$G$80</f>
        <v>10285.550862556736</v>
      </c>
      <c r="H17" s="56">
        <v>13800.048967499999</v>
      </c>
      <c r="I17" s="56">
        <f>'[1] Расшифровка'!N1192/1000</f>
        <v>15151.862975</v>
      </c>
      <c r="J17" s="56">
        <f>I17-G17</f>
        <v>4866.3121124432637</v>
      </c>
      <c r="K17" s="89">
        <f>I17/G17*100-100</f>
        <v>47.312119471971755</v>
      </c>
      <c r="L17" s="60" t="s">
        <v>247</v>
      </c>
    </row>
    <row r="18" spans="1:12" s="176" customFormat="1" x14ac:dyDescent="0.3">
      <c r="A18" s="269" t="s">
        <v>32</v>
      </c>
      <c r="B18" s="174" t="s">
        <v>33</v>
      </c>
      <c r="C18" s="175" t="s">
        <v>24</v>
      </c>
      <c r="D18" s="56">
        <v>0</v>
      </c>
      <c r="E18" s="56"/>
      <c r="F18" s="56">
        <f>D18/2+E18/2</f>
        <v>0</v>
      </c>
      <c r="G18" s="56">
        <f>E18/2+F18/2</f>
        <v>0</v>
      </c>
      <c r="H18" s="56">
        <v>0</v>
      </c>
      <c r="I18" s="56"/>
      <c r="J18" s="56">
        <f>I18-F18</f>
        <v>0</v>
      </c>
      <c r="K18" s="89"/>
      <c r="L18" s="60"/>
    </row>
    <row r="19" spans="1:12" s="176" customFormat="1" ht="47.25" x14ac:dyDescent="0.3">
      <c r="A19" s="269" t="s">
        <v>214</v>
      </c>
      <c r="B19" s="174" t="s">
        <v>35</v>
      </c>
      <c r="C19" s="175" t="s">
        <v>24</v>
      </c>
      <c r="D19" s="56">
        <v>129411.86830094265</v>
      </c>
      <c r="E19" s="56">
        <v>134588.34</v>
      </c>
      <c r="F19" s="56">
        <f>D19/2+E19/2</f>
        <v>132000.10415047134</v>
      </c>
      <c r="G19" s="56">
        <f>F19*$G$80</f>
        <v>118309.94188468633</v>
      </c>
      <c r="H19" s="56">
        <v>18029.008081064494</v>
      </c>
      <c r="I19" s="56">
        <f>'[1]1.5 Энергия'!G19</f>
        <v>19980.572169725383</v>
      </c>
      <c r="J19" s="56">
        <f>I19-G19</f>
        <v>-98329.369714960951</v>
      </c>
      <c r="K19" s="89">
        <f>I19/G19*100-100</f>
        <v>-83.11167104688468</v>
      </c>
      <c r="L19" s="60" t="s">
        <v>248</v>
      </c>
    </row>
    <row r="20" spans="1:12" ht="37.5" x14ac:dyDescent="0.3">
      <c r="A20" s="268">
        <v>2</v>
      </c>
      <c r="B20" s="168" t="s">
        <v>37</v>
      </c>
      <c r="C20" s="169" t="s">
        <v>24</v>
      </c>
      <c r="D20" s="48">
        <f>SUM(D21:D22)</f>
        <v>195280.9530191957</v>
      </c>
      <c r="E20" s="48">
        <f>SUM(E21:E22)</f>
        <v>338028.91000000003</v>
      </c>
      <c r="F20" s="48">
        <f>SUM(F21:F22)</f>
        <v>266654.93150959787</v>
      </c>
      <c r="G20" s="48">
        <f>SUM(G21:G22)</f>
        <v>238999.27695665299</v>
      </c>
      <c r="H20" s="48">
        <f>SUM(H21:H22)</f>
        <v>338028.91000000003</v>
      </c>
      <c r="I20" s="48">
        <f>SUM(I21:I23)</f>
        <v>408040.54375000001</v>
      </c>
      <c r="J20" s="48">
        <f>SUM(J21:J23)</f>
        <v>169041.26679334702</v>
      </c>
      <c r="K20" s="193"/>
      <c r="L20" s="52"/>
    </row>
    <row r="21" spans="1:12" ht="37.5" x14ac:dyDescent="0.3">
      <c r="A21" s="270" t="s">
        <v>39</v>
      </c>
      <c r="B21" s="179" t="s">
        <v>40</v>
      </c>
      <c r="C21" s="180" t="s">
        <v>24</v>
      </c>
      <c r="D21" s="56">
        <v>179899.54216416003</v>
      </c>
      <c r="E21" s="56">
        <v>311403.88</v>
      </c>
      <c r="F21" s="56">
        <f>D21/2+E21/2</f>
        <v>245651.71108208003</v>
      </c>
      <c r="G21" s="56">
        <f>F21*$G$80</f>
        <v>220174.3691721994</v>
      </c>
      <c r="H21" s="56">
        <v>311403.88</v>
      </c>
      <c r="I21" s="56">
        <f>'[1]2_ЗП_соцналог_ОСМС'!J13</f>
        <v>374642.48375000001</v>
      </c>
      <c r="J21" s="56">
        <f>I21-G21</f>
        <v>154468.11457780062</v>
      </c>
      <c r="K21" s="89">
        <f>I21/G21*100-100</f>
        <v>70.157173679462403</v>
      </c>
      <c r="L21" s="60" t="s">
        <v>249</v>
      </c>
    </row>
    <row r="22" spans="1:12" x14ac:dyDescent="0.3">
      <c r="A22" s="270" t="s">
        <v>42</v>
      </c>
      <c r="B22" s="179" t="s">
        <v>43</v>
      </c>
      <c r="C22" s="180" t="s">
        <v>24</v>
      </c>
      <c r="D22" s="56">
        <v>15381.410855035683</v>
      </c>
      <c r="E22" s="56">
        <v>26625.03</v>
      </c>
      <c r="F22" s="56">
        <f>D22/2+E22/2</f>
        <v>21003.220427517841</v>
      </c>
      <c r="G22" s="56">
        <f>F22*$G$80</f>
        <v>18824.90778445359</v>
      </c>
      <c r="H22" s="56">
        <v>26625.03</v>
      </c>
      <c r="I22" s="56">
        <f>'[1]2_ЗП_соцналог_ОСМС'!H57</f>
        <v>33398.06</v>
      </c>
      <c r="J22" s="56">
        <f>I22-G22</f>
        <v>14573.152215546408</v>
      </c>
      <c r="K22" s="89">
        <f>I22/G22*100-100</f>
        <v>77.41420240890389</v>
      </c>
      <c r="L22" s="60" t="s">
        <v>250</v>
      </c>
    </row>
    <row r="23" spans="1:12" x14ac:dyDescent="0.3">
      <c r="A23" s="270" t="s">
        <v>45</v>
      </c>
      <c r="B23" s="179" t="s">
        <v>46</v>
      </c>
      <c r="C23" s="180"/>
      <c r="D23" s="56"/>
      <c r="E23" s="56"/>
      <c r="F23" s="56">
        <f>D23/2+E23/2</f>
        <v>0</v>
      </c>
      <c r="G23" s="56">
        <f>E23/2+F23/2</f>
        <v>0</v>
      </c>
      <c r="H23" s="56">
        <v>0</v>
      </c>
      <c r="I23" s="56"/>
      <c r="J23" s="56">
        <f>I23-G23</f>
        <v>0</v>
      </c>
      <c r="K23" s="184"/>
      <c r="L23" s="60"/>
    </row>
    <row r="24" spans="1:12" x14ac:dyDescent="0.3">
      <c r="A24" s="268">
        <v>3</v>
      </c>
      <c r="B24" s="168" t="s">
        <v>47</v>
      </c>
      <c r="C24" s="181" t="s">
        <v>24</v>
      </c>
      <c r="D24" s="48">
        <v>25129.13</v>
      </c>
      <c r="E24" s="48">
        <v>43439.78</v>
      </c>
      <c r="F24" s="48">
        <f>D24/2+E24/2</f>
        <v>34284.455000000002</v>
      </c>
      <c r="G24" s="48">
        <f>F24*$G$80</f>
        <v>30728.70210749497</v>
      </c>
      <c r="H24" s="48">
        <f>E25/2+F25/2</f>
        <v>125767.51250000001</v>
      </c>
      <c r="I24" s="48">
        <f>'[1]3_Амортизация'!I3978/1000+'[1]3_Амортизация'!I607/1000</f>
        <v>142107.98660999999</v>
      </c>
      <c r="J24" s="82">
        <f>I24-F24</f>
        <v>107823.53160999999</v>
      </c>
      <c r="K24" s="193"/>
      <c r="L24" s="52"/>
    </row>
    <row r="25" spans="1:12" ht="31.5" customHeight="1" x14ac:dyDescent="0.3">
      <c r="A25" s="268">
        <v>4</v>
      </c>
      <c r="B25" s="168" t="s">
        <v>49</v>
      </c>
      <c r="C25" s="181"/>
      <c r="D25" s="48">
        <f t="shared" ref="D25:J25" si="1">D26</f>
        <v>119492</v>
      </c>
      <c r="E25" s="48">
        <f t="shared" si="1"/>
        <v>127859.35</v>
      </c>
      <c r="F25" s="48">
        <f t="shared" si="1"/>
        <v>123675.675</v>
      </c>
      <c r="G25" s="48">
        <f t="shared" si="1"/>
        <v>110848.86649119441</v>
      </c>
      <c r="H25" s="48">
        <f t="shared" si="1"/>
        <v>119492</v>
      </c>
      <c r="I25" s="48">
        <f t="shared" si="1"/>
        <v>119658.15194</v>
      </c>
      <c r="J25" s="48">
        <f t="shared" si="1"/>
        <v>8809.2854488055891</v>
      </c>
      <c r="K25" s="193"/>
      <c r="L25" s="71"/>
    </row>
    <row r="26" spans="1:12" s="176" customFormat="1" ht="42.75" customHeight="1" x14ac:dyDescent="0.3">
      <c r="A26" s="269" t="s">
        <v>51</v>
      </c>
      <c r="B26" s="174" t="s">
        <v>52</v>
      </c>
      <c r="C26" s="175" t="s">
        <v>24</v>
      </c>
      <c r="D26" s="72">
        <v>119492</v>
      </c>
      <c r="E26" s="72">
        <v>127859.35</v>
      </c>
      <c r="F26" s="72">
        <f>D26/2+E26/2</f>
        <v>123675.675</v>
      </c>
      <c r="G26" s="56">
        <f>F26*$G$80</f>
        <v>110848.86649119441</v>
      </c>
      <c r="H26" s="72">
        <v>119492</v>
      </c>
      <c r="I26" s="72">
        <f>119658151.94/1000</f>
        <v>119658.15194</v>
      </c>
      <c r="J26" s="56">
        <f>I26-G26</f>
        <v>8809.2854488055891</v>
      </c>
      <c r="K26" s="89">
        <f>I26/G26*100-100</f>
        <v>7.9471136942166112</v>
      </c>
      <c r="L26" s="60" t="s">
        <v>251</v>
      </c>
    </row>
    <row r="27" spans="1:12" x14ac:dyDescent="0.3">
      <c r="A27" s="270"/>
      <c r="B27" s="179"/>
      <c r="C27" s="186"/>
      <c r="D27" s="72"/>
      <c r="E27" s="72"/>
      <c r="F27" s="72"/>
      <c r="G27" s="72"/>
      <c r="H27" s="72"/>
      <c r="I27" s="72"/>
      <c r="J27" s="89">
        <f>I27-F27</f>
        <v>0</v>
      </c>
      <c r="K27" s="184"/>
      <c r="L27" s="64"/>
    </row>
    <row r="28" spans="1:12" x14ac:dyDescent="0.3">
      <c r="A28" s="268" t="s">
        <v>53</v>
      </c>
      <c r="B28" s="168" t="s">
        <v>252</v>
      </c>
      <c r="C28" s="181" t="s">
        <v>24</v>
      </c>
      <c r="D28" s="48">
        <f>SUM(D29:D36)</f>
        <v>584034.94528024876</v>
      </c>
      <c r="E28" s="48">
        <f>SUM(E29:E36)</f>
        <v>937452.51</v>
      </c>
      <c r="F28" s="48">
        <f>SUM(F29:F34)</f>
        <v>25318.980831108329</v>
      </c>
      <c r="G28" s="48">
        <f>SUM(G29:G34)</f>
        <v>22693.06656980556</v>
      </c>
      <c r="H28" s="48">
        <f>SUM(H29:H34)</f>
        <v>13695.5156181</v>
      </c>
      <c r="I28" s="48">
        <f>SUM(I29:I38)</f>
        <v>689668.3656512415</v>
      </c>
      <c r="J28" s="48">
        <f>SUM(J29:J38)</f>
        <v>7823.8566223342923</v>
      </c>
      <c r="K28" s="193"/>
      <c r="L28" s="52"/>
    </row>
    <row r="29" spans="1:12" s="176" customFormat="1" x14ac:dyDescent="0.3">
      <c r="A29" s="269" t="s">
        <v>56</v>
      </c>
      <c r="B29" s="187" t="s">
        <v>57</v>
      </c>
      <c r="C29" s="175" t="s">
        <v>24</v>
      </c>
      <c r="D29" s="56">
        <v>0</v>
      </c>
      <c r="E29" s="56">
        <v>0</v>
      </c>
      <c r="F29" s="56"/>
      <c r="G29" s="56"/>
      <c r="H29" s="56">
        <v>0</v>
      </c>
      <c r="I29" s="56"/>
      <c r="J29" s="56">
        <f t="shared" ref="J29:J36" si="2">I29-G29</f>
        <v>0</v>
      </c>
      <c r="K29" s="184"/>
      <c r="L29" s="73"/>
    </row>
    <row r="30" spans="1:12" s="176" customFormat="1" ht="31.5" x14ac:dyDescent="0.3">
      <c r="A30" s="269" t="s">
        <v>58</v>
      </c>
      <c r="B30" s="187" t="s">
        <v>59</v>
      </c>
      <c r="C30" s="175" t="s">
        <v>24</v>
      </c>
      <c r="D30" s="56">
        <v>2242.772532</v>
      </c>
      <c r="E30" s="56">
        <v>2332.48</v>
      </c>
      <c r="F30" s="56">
        <f>D30/2+E30/2</f>
        <v>2287.6262660000002</v>
      </c>
      <c r="G30" s="56">
        <f>F30*$G$80</f>
        <v>2050.369068465433</v>
      </c>
      <c r="H30" s="56">
        <v>1585.3899654750001</v>
      </c>
      <c r="I30" s="56">
        <f>'[1] Расшифровка'!N297/1000</f>
        <v>1585.3899654750001</v>
      </c>
      <c r="J30" s="56">
        <f>I30-G30</f>
        <v>-464.97910299043292</v>
      </c>
      <c r="K30" s="89">
        <f>I30/G30*100-100</f>
        <v>-22.67782469711365</v>
      </c>
      <c r="L30" s="76" t="s">
        <v>253</v>
      </c>
    </row>
    <row r="31" spans="1:12" s="176" customFormat="1" ht="31.5" x14ac:dyDescent="0.3">
      <c r="A31" s="269" t="s">
        <v>61</v>
      </c>
      <c r="B31" s="187" t="s">
        <v>62</v>
      </c>
      <c r="C31" s="175" t="s">
        <v>24</v>
      </c>
      <c r="D31" s="56">
        <v>2861.9801028000006</v>
      </c>
      <c r="E31" s="56">
        <v>2976.46</v>
      </c>
      <c r="F31" s="56">
        <f>D31/2+E31/2</f>
        <v>2919.2200514000006</v>
      </c>
      <c r="G31" s="56">
        <f>F31*$G$80</f>
        <v>2616.4581979120499</v>
      </c>
      <c r="H31" s="56">
        <v>5289.3991373150002</v>
      </c>
      <c r="I31" s="56">
        <f>'[1] Расшифровка'!N56/1000</f>
        <v>8778.0391035300017</v>
      </c>
      <c r="J31" s="56">
        <f t="shared" si="2"/>
        <v>6161.5809056179514</v>
      </c>
      <c r="K31" s="89">
        <f t="shared" ref="K31:K36" si="3">I31/G31*100-100</f>
        <v>235.49319115951988</v>
      </c>
      <c r="L31" s="60" t="s">
        <v>254</v>
      </c>
    </row>
    <row r="32" spans="1:12" s="176" customFormat="1" ht="31.5" x14ac:dyDescent="0.3">
      <c r="A32" s="269" t="s">
        <v>64</v>
      </c>
      <c r="B32" s="187" t="s">
        <v>65</v>
      </c>
      <c r="C32" s="175" t="s">
        <v>24</v>
      </c>
      <c r="D32" s="56">
        <v>19441.264971416655</v>
      </c>
      <c r="E32" s="56">
        <v>20218.919999999998</v>
      </c>
      <c r="F32" s="56">
        <f>D32/2+E32/2</f>
        <v>19830.092485708326</v>
      </c>
      <c r="G32" s="56">
        <f>F32*$G$80</f>
        <v>17773.448776053334</v>
      </c>
      <c r="H32" s="56">
        <v>5807.4974879500005</v>
      </c>
      <c r="I32" s="56">
        <f>'[1] Расшифровка'!N368/1000</f>
        <v>6496.3549719499997</v>
      </c>
      <c r="J32" s="56">
        <f t="shared" si="2"/>
        <v>-11277.093804103333</v>
      </c>
      <c r="K32" s="89">
        <f t="shared" si="3"/>
        <v>-63.44910290735065</v>
      </c>
      <c r="L32" s="76" t="s">
        <v>147</v>
      </c>
    </row>
    <row r="33" spans="1:13" s="176" customFormat="1" ht="31.5" x14ac:dyDescent="0.3">
      <c r="A33" s="269" t="s">
        <v>67</v>
      </c>
      <c r="B33" s="187" t="s">
        <v>68</v>
      </c>
      <c r="C33" s="175" t="s">
        <v>24</v>
      </c>
      <c r="D33" s="56">
        <v>276.51405600000004</v>
      </c>
      <c r="E33" s="56">
        <v>287.57</v>
      </c>
      <c r="F33" s="56">
        <f>D33/2+E33/2</f>
        <v>282.04202800000002</v>
      </c>
      <c r="G33" s="56">
        <f>F33*$G$80</f>
        <v>252.79052737474623</v>
      </c>
      <c r="H33" s="56">
        <v>1013.22902736</v>
      </c>
      <c r="I33" s="56">
        <f>'[1] Расшифровка'!N392/1000</f>
        <v>1254.137663323</v>
      </c>
      <c r="J33" s="56">
        <f t="shared" si="2"/>
        <v>1001.3471359482537</v>
      </c>
      <c r="K33" s="89">
        <f t="shared" si="3"/>
        <v>396.11734915360131</v>
      </c>
      <c r="L33" s="60" t="s">
        <v>255</v>
      </c>
    </row>
    <row r="34" spans="1:13" s="176" customFormat="1" ht="56.25" hidden="1" x14ac:dyDescent="0.3">
      <c r="A34" s="269" t="s">
        <v>70</v>
      </c>
      <c r="B34" s="187" t="s">
        <v>71</v>
      </c>
      <c r="C34" s="175" t="s">
        <v>24</v>
      </c>
      <c r="D34" s="56"/>
      <c r="E34" s="56"/>
      <c r="F34" s="56">
        <f>D37/2+E37/2</f>
        <v>0</v>
      </c>
      <c r="G34" s="56">
        <f>E37/2+F37/2</f>
        <v>0</v>
      </c>
      <c r="H34" s="56">
        <v>0</v>
      </c>
      <c r="I34" s="56"/>
      <c r="J34" s="56">
        <f t="shared" si="2"/>
        <v>0</v>
      </c>
      <c r="K34" s="89" t="e">
        <f t="shared" si="3"/>
        <v>#DIV/0!</v>
      </c>
      <c r="L34" s="60" t="s">
        <v>72</v>
      </c>
    </row>
    <row r="35" spans="1:13" s="176" customFormat="1" hidden="1" x14ac:dyDescent="0.3">
      <c r="A35" s="269" t="s">
        <v>73</v>
      </c>
      <c r="B35" s="187" t="s">
        <v>74</v>
      </c>
      <c r="C35" s="175" t="s">
        <v>24</v>
      </c>
      <c r="D35" s="56"/>
      <c r="E35" s="56"/>
      <c r="F35" s="56">
        <f>D35/2+E35/2</f>
        <v>0</v>
      </c>
      <c r="G35" s="56">
        <f>E35/2+F35/2</f>
        <v>0</v>
      </c>
      <c r="H35" s="56">
        <v>0</v>
      </c>
      <c r="I35" s="56">
        <f>I80*[1]ПОКУПКА!J21</f>
        <v>0</v>
      </c>
      <c r="J35" s="56">
        <f t="shared" si="2"/>
        <v>0</v>
      </c>
      <c r="K35" s="89" t="e">
        <f t="shared" si="3"/>
        <v>#DIV/0!</v>
      </c>
      <c r="L35" s="79"/>
      <c r="M35" s="271" t="e">
        <f>H36*#REF!</f>
        <v>#REF!</v>
      </c>
    </row>
    <row r="36" spans="1:13" s="176" customFormat="1" ht="63" x14ac:dyDescent="0.3">
      <c r="A36" s="269" t="s">
        <v>70</v>
      </c>
      <c r="B36" s="187" t="s">
        <v>76</v>
      </c>
      <c r="C36" s="175" t="s">
        <v>24</v>
      </c>
      <c r="D36" s="56">
        <v>559212.41361803212</v>
      </c>
      <c r="E36" s="56">
        <v>911637.08</v>
      </c>
      <c r="F36" s="56">
        <f>D36/2+E36/2</f>
        <v>735424.74680901598</v>
      </c>
      <c r="G36" s="56">
        <f>F36*$G$80</f>
        <v>659151.44245910167</v>
      </c>
      <c r="H36" s="56">
        <v>736973.35</v>
      </c>
      <c r="I36" s="56">
        <f>I80*[1]ПОКУПКА!M55+I82*[1]ПОКУПКА!M55</f>
        <v>671554.44394696353</v>
      </c>
      <c r="J36" s="56">
        <f t="shared" si="2"/>
        <v>12403.001487861853</v>
      </c>
      <c r="K36" s="89">
        <f t="shared" si="3"/>
        <v>1.8816618896546657</v>
      </c>
      <c r="L36" s="64" t="s">
        <v>256</v>
      </c>
      <c r="M36" s="271"/>
    </row>
    <row r="37" spans="1:13" s="176" customFormat="1" hidden="1" x14ac:dyDescent="0.3">
      <c r="A37" s="269" t="s">
        <v>77</v>
      </c>
      <c r="B37" s="187" t="s">
        <v>78</v>
      </c>
      <c r="C37" s="175" t="s">
        <v>24</v>
      </c>
      <c r="D37" s="80"/>
      <c r="E37" s="80"/>
      <c r="F37" s="80">
        <f>D37/2+E37/2</f>
        <v>0</v>
      </c>
      <c r="G37" s="80">
        <f>E37/2+F37/2</f>
        <v>0</v>
      </c>
      <c r="H37" s="80">
        <v>0</v>
      </c>
      <c r="I37" s="80"/>
      <c r="J37" s="89">
        <f>I37-F37</f>
        <v>0</v>
      </c>
      <c r="K37" s="184"/>
      <c r="L37" s="64"/>
    </row>
    <row r="38" spans="1:13" s="176" customFormat="1" ht="56.25" hidden="1" x14ac:dyDescent="0.3">
      <c r="A38" s="269" t="s">
        <v>79</v>
      </c>
      <c r="B38" s="187" t="s">
        <v>80</v>
      </c>
      <c r="C38" s="175" t="s">
        <v>24</v>
      </c>
      <c r="D38" s="80"/>
      <c r="E38" s="80"/>
      <c r="F38" s="80">
        <f>D38/2+E38/2</f>
        <v>0</v>
      </c>
      <c r="G38" s="80">
        <f>E38/2+F38/2</f>
        <v>0</v>
      </c>
      <c r="H38" s="80">
        <v>0</v>
      </c>
      <c r="I38" s="80"/>
      <c r="J38" s="89">
        <f>I38-F38</f>
        <v>0</v>
      </c>
      <c r="K38" s="184"/>
      <c r="L38" s="64"/>
    </row>
    <row r="39" spans="1:13" x14ac:dyDescent="0.3">
      <c r="A39" s="267" t="s">
        <v>81</v>
      </c>
      <c r="B39" s="163" t="s">
        <v>82</v>
      </c>
      <c r="C39" s="164" t="s">
        <v>24</v>
      </c>
      <c r="D39" s="40">
        <f t="shared" ref="D39:J39" si="4">D40+D74</f>
        <v>59688.884140979979</v>
      </c>
      <c r="E39" s="40">
        <f t="shared" si="4"/>
        <v>91870.000000000015</v>
      </c>
      <c r="F39" s="40">
        <f t="shared" si="4"/>
        <v>60109.819010489984</v>
      </c>
      <c r="G39" s="40">
        <f t="shared" si="4"/>
        <v>53875.63320195071</v>
      </c>
      <c r="H39" s="40">
        <f t="shared" si="4"/>
        <v>62809.596011962865</v>
      </c>
      <c r="I39" s="40">
        <f t="shared" si="4"/>
        <v>108479.49658732268</v>
      </c>
      <c r="J39" s="40">
        <f t="shared" si="4"/>
        <v>40559.388151699066</v>
      </c>
      <c r="K39" s="272"/>
      <c r="L39" s="44"/>
    </row>
    <row r="40" spans="1:13" ht="37.5" x14ac:dyDescent="0.3">
      <c r="A40" s="268" t="s">
        <v>83</v>
      </c>
      <c r="B40" s="168" t="s">
        <v>84</v>
      </c>
      <c r="C40" s="181" t="s">
        <v>24</v>
      </c>
      <c r="D40" s="48">
        <f t="shared" ref="D40:J40" si="5">SUM(D41:D45)</f>
        <v>59688.884140979979</v>
      </c>
      <c r="E40" s="48">
        <f t="shared" si="5"/>
        <v>91870.000000000015</v>
      </c>
      <c r="F40" s="48">
        <f t="shared" si="5"/>
        <v>60109.819010489984</v>
      </c>
      <c r="G40" s="48">
        <f t="shared" si="5"/>
        <v>53875.63320195071</v>
      </c>
      <c r="H40" s="48">
        <f t="shared" si="5"/>
        <v>62809.596011962865</v>
      </c>
      <c r="I40" s="48">
        <f t="shared" si="5"/>
        <v>108479.49658732268</v>
      </c>
      <c r="J40" s="48">
        <f t="shared" si="5"/>
        <v>40559.388151699066</v>
      </c>
      <c r="K40" s="193"/>
      <c r="L40" s="52"/>
    </row>
    <row r="41" spans="1:13" s="176" customFormat="1" ht="37.5" x14ac:dyDescent="0.3">
      <c r="A41" s="269" t="s">
        <v>85</v>
      </c>
      <c r="B41" s="174" t="s">
        <v>86</v>
      </c>
      <c r="C41" s="175" t="s">
        <v>24</v>
      </c>
      <c r="D41" s="56">
        <v>18050.970366000001</v>
      </c>
      <c r="E41" s="56">
        <v>46219.86</v>
      </c>
      <c r="F41" s="56">
        <f>D41/2+E41/2</f>
        <v>32135.415183000001</v>
      </c>
      <c r="G41" s="56">
        <f>F41*$G$80</f>
        <v>28802.546234410838</v>
      </c>
      <c r="H41" s="56">
        <v>46219.86</v>
      </c>
      <c r="I41" s="56">
        <f>'[1]2_ЗП_соцналог_ОСМС'!J14</f>
        <v>69539.681828500004</v>
      </c>
      <c r="J41" s="56">
        <f>I41-G41</f>
        <v>40737.135594089166</v>
      </c>
      <c r="K41" s="89">
        <f>I41/G41*100-100</f>
        <v>141.43588300335716</v>
      </c>
      <c r="L41" s="60" t="s">
        <v>257</v>
      </c>
    </row>
    <row r="42" spans="1:13" s="176" customFormat="1" x14ac:dyDescent="0.3">
      <c r="A42" s="269" t="s">
        <v>88</v>
      </c>
      <c r="B42" s="174" t="s">
        <v>89</v>
      </c>
      <c r="C42" s="175" t="s">
        <v>24</v>
      </c>
      <c r="D42" s="56">
        <v>1543.3579662930001</v>
      </c>
      <c r="E42" s="56">
        <v>3951.8</v>
      </c>
      <c r="F42" s="56">
        <f>D42/2+E42/2</f>
        <v>2747.5789831464999</v>
      </c>
      <c r="G42" s="56">
        <f>F42*$G$80</f>
        <v>2462.618585884557</v>
      </c>
      <c r="H42" s="56">
        <v>3951.8</v>
      </c>
      <c r="I42" s="56">
        <f>'[1]2_ЗП_соцналог_ОСМС'!H58</f>
        <v>7885.2839620000004</v>
      </c>
      <c r="J42" s="56">
        <f>I42-G42</f>
        <v>5422.665376115443</v>
      </c>
      <c r="K42" s="89">
        <f>I42/G42*100-100</f>
        <v>220.19915740088743</v>
      </c>
      <c r="L42" s="60" t="s">
        <v>258</v>
      </c>
    </row>
    <row r="43" spans="1:13" s="176" customFormat="1" x14ac:dyDescent="0.3">
      <c r="A43" s="269" t="s">
        <v>91</v>
      </c>
      <c r="B43" s="174" t="s">
        <v>46</v>
      </c>
      <c r="C43" s="175"/>
      <c r="D43" s="56"/>
      <c r="E43" s="56"/>
      <c r="F43" s="56">
        <f>D43/2+E43/2</f>
        <v>0</v>
      </c>
      <c r="G43" s="56">
        <f>F43*$G$80</f>
        <v>0</v>
      </c>
      <c r="H43" s="56">
        <v>0</v>
      </c>
      <c r="I43" s="56"/>
      <c r="J43" s="56">
        <f>I43-G43</f>
        <v>0</v>
      </c>
      <c r="K43" s="89"/>
      <c r="L43" s="83"/>
    </row>
    <row r="44" spans="1:13" s="176" customFormat="1" ht="47.25" x14ac:dyDescent="0.3">
      <c r="A44" s="269" t="s">
        <v>92</v>
      </c>
      <c r="B44" s="174" t="s">
        <v>93</v>
      </c>
      <c r="C44" s="175" t="s">
        <v>24</v>
      </c>
      <c r="D44" s="56">
        <v>15439.730585479201</v>
      </c>
      <c r="E44" s="56">
        <v>16057.32</v>
      </c>
      <c r="F44" s="56">
        <f>D44/2+E44/2</f>
        <v>15748.5252927396</v>
      </c>
      <c r="G44" s="56">
        <f>F44*$G$80</f>
        <v>14115.194257949999</v>
      </c>
      <c r="H44" s="56">
        <v>7338.0426415000011</v>
      </c>
      <c r="I44" s="56">
        <f>'[1] Расшифровка'!N422</f>
        <v>7338.0426415000002</v>
      </c>
      <c r="J44" s="56">
        <f>I44-G44</f>
        <v>-6777.151616449999</v>
      </c>
      <c r="K44" s="89">
        <f>I44/G44*100-100</f>
        <v>-48.013165760244156</v>
      </c>
      <c r="L44" s="60" t="s">
        <v>94</v>
      </c>
    </row>
    <row r="45" spans="1:13" x14ac:dyDescent="0.3">
      <c r="A45" s="268" t="s">
        <v>95</v>
      </c>
      <c r="B45" s="168" t="s">
        <v>96</v>
      </c>
      <c r="C45" s="181" t="s">
        <v>24</v>
      </c>
      <c r="D45" s="82">
        <f>SUM(D46:D73)</f>
        <v>24654.825223207783</v>
      </c>
      <c r="E45" s="82">
        <f>SUM(E46:E73)</f>
        <v>25641.020000000004</v>
      </c>
      <c r="F45" s="82">
        <f>SUM(F46:F70)</f>
        <v>9478.29955160389</v>
      </c>
      <c r="G45" s="82">
        <f>SUM(G46:G70)</f>
        <v>8495.2741237053106</v>
      </c>
      <c r="H45" s="82">
        <f>SUM(H46:H70)</f>
        <v>5299.8933704628562</v>
      </c>
      <c r="I45" s="82">
        <f>SUM(I46:I72)</f>
        <v>23716.488155322677</v>
      </c>
      <c r="J45" s="82">
        <f>SUM(J46:J72)</f>
        <v>1176.7387979444502</v>
      </c>
      <c r="K45" s="193"/>
      <c r="L45" s="52"/>
    </row>
    <row r="46" spans="1:13" s="176" customFormat="1" x14ac:dyDescent="0.3">
      <c r="A46" s="269" t="s">
        <v>97</v>
      </c>
      <c r="B46" s="187" t="s">
        <v>98</v>
      </c>
      <c r="C46" s="194" t="s">
        <v>24</v>
      </c>
      <c r="D46" s="56">
        <v>191.87424833850005</v>
      </c>
      <c r="E46" s="56">
        <v>199.55</v>
      </c>
      <c r="F46" s="56">
        <f t="shared" ref="F46:F72" si="6">D46/2+E46/2</f>
        <v>195.71212416925005</v>
      </c>
      <c r="G46" s="56">
        <f t="shared" ref="G46:G72" si="7">F46*$G$80</f>
        <v>175.41418005396179</v>
      </c>
      <c r="H46" s="56">
        <v>216.91580741499999</v>
      </c>
      <c r="I46" s="56">
        <f>'[1] Расшифровка'!N448/1000</f>
        <v>306.95308124999997</v>
      </c>
      <c r="J46" s="56">
        <f t="shared" ref="J46:J72" si="8">I46-G46</f>
        <v>131.53890119603818</v>
      </c>
      <c r="K46" s="89">
        <f t="shared" ref="K46:K71" si="9">I46/G46*100-100</f>
        <v>74.987609984308875</v>
      </c>
      <c r="L46" s="60" t="s">
        <v>259</v>
      </c>
    </row>
    <row r="47" spans="1:13" s="176" customFormat="1" x14ac:dyDescent="0.3">
      <c r="A47" s="269" t="s">
        <v>100</v>
      </c>
      <c r="B47" s="187" t="s">
        <v>101</v>
      </c>
      <c r="C47" s="194" t="s">
        <v>24</v>
      </c>
      <c r="D47" s="56">
        <v>0</v>
      </c>
      <c r="E47" s="56">
        <v>0</v>
      </c>
      <c r="F47" s="56">
        <f t="shared" si="6"/>
        <v>0</v>
      </c>
      <c r="G47" s="56">
        <f t="shared" si="7"/>
        <v>0</v>
      </c>
      <c r="H47" s="56">
        <v>0</v>
      </c>
      <c r="I47" s="56"/>
      <c r="J47" s="56">
        <f t="shared" si="8"/>
        <v>0</v>
      </c>
      <c r="K47" s="89"/>
      <c r="L47" s="73"/>
    </row>
    <row r="48" spans="1:13" s="176" customFormat="1" ht="31.5" x14ac:dyDescent="0.3">
      <c r="A48" s="269" t="s">
        <v>102</v>
      </c>
      <c r="B48" s="187" t="s">
        <v>103</v>
      </c>
      <c r="C48" s="194" t="s">
        <v>24</v>
      </c>
      <c r="D48" s="56">
        <v>61.199449938900017</v>
      </c>
      <c r="E48" s="56">
        <v>63.65</v>
      </c>
      <c r="F48" s="56">
        <f t="shared" si="6"/>
        <v>62.424724969450011</v>
      </c>
      <c r="G48" s="56">
        <f t="shared" si="7"/>
        <v>55.950452697251052</v>
      </c>
      <c r="H48" s="56">
        <v>0</v>
      </c>
      <c r="I48" s="56"/>
      <c r="J48" s="56">
        <f t="shared" si="8"/>
        <v>-55.950452697251052</v>
      </c>
      <c r="K48" s="89">
        <f t="shared" si="9"/>
        <v>-100</v>
      </c>
      <c r="L48" s="76" t="s">
        <v>104</v>
      </c>
    </row>
    <row r="49" spans="1:12" s="176" customFormat="1" ht="31.5" x14ac:dyDescent="0.3">
      <c r="A49" s="269" t="s">
        <v>105</v>
      </c>
      <c r="B49" s="187" t="s">
        <v>106</v>
      </c>
      <c r="C49" s="194" t="s">
        <v>24</v>
      </c>
      <c r="D49" s="56">
        <v>6.7559788176426006</v>
      </c>
      <c r="E49" s="56">
        <v>7.03</v>
      </c>
      <c r="F49" s="56">
        <f t="shared" si="6"/>
        <v>6.8929894088213004</v>
      </c>
      <c r="G49" s="56">
        <f t="shared" si="7"/>
        <v>6.1780949463477715</v>
      </c>
      <c r="H49" s="56">
        <v>0</v>
      </c>
      <c r="I49" s="56"/>
      <c r="J49" s="56">
        <f t="shared" si="8"/>
        <v>-6.1780949463477715</v>
      </c>
      <c r="K49" s="89">
        <f t="shared" si="9"/>
        <v>-100</v>
      </c>
      <c r="L49" s="76" t="s">
        <v>104</v>
      </c>
    </row>
    <row r="50" spans="1:12" s="176" customFormat="1" ht="31.5" x14ac:dyDescent="0.3">
      <c r="A50" s="269" t="s">
        <v>107</v>
      </c>
      <c r="B50" s="187" t="s">
        <v>108</v>
      </c>
      <c r="C50" s="194" t="s">
        <v>24</v>
      </c>
      <c r="D50" s="56">
        <v>387.64580916789004</v>
      </c>
      <c r="E50" s="56">
        <v>403.15</v>
      </c>
      <c r="F50" s="56">
        <f t="shared" si="6"/>
        <v>395.39790458394498</v>
      </c>
      <c r="G50" s="56">
        <f t="shared" si="7"/>
        <v>354.38989547559567</v>
      </c>
      <c r="H50" s="56">
        <v>655.70195200785713</v>
      </c>
      <c r="I50" s="56">
        <f>'[1] Расшифровка'!N527/1000</f>
        <v>812.06098489767862</v>
      </c>
      <c r="J50" s="56">
        <f t="shared" si="8"/>
        <v>457.67108942208296</v>
      </c>
      <c r="K50" s="89">
        <f>I50/G50*100-100</f>
        <v>129.14338000745835</v>
      </c>
      <c r="L50" s="60" t="s">
        <v>260</v>
      </c>
    </row>
    <row r="51" spans="1:12" s="176" customFormat="1" x14ac:dyDescent="0.3">
      <c r="A51" s="269" t="s">
        <v>110</v>
      </c>
      <c r="B51" s="187" t="s">
        <v>111</v>
      </c>
      <c r="C51" s="194" t="s">
        <v>24</v>
      </c>
      <c r="D51" s="56">
        <v>0</v>
      </c>
      <c r="E51" s="56">
        <v>0</v>
      </c>
      <c r="F51" s="56">
        <f t="shared" si="6"/>
        <v>0</v>
      </c>
      <c r="G51" s="56">
        <f t="shared" si="7"/>
        <v>0</v>
      </c>
      <c r="H51" s="56">
        <v>0</v>
      </c>
      <c r="I51" s="56">
        <f>'[1] Расшифровка'!N550/1000</f>
        <v>124.69987500000001</v>
      </c>
      <c r="J51" s="56">
        <f t="shared" si="8"/>
        <v>124.69987500000001</v>
      </c>
      <c r="K51" s="89"/>
      <c r="L51" s="60" t="s">
        <v>112</v>
      </c>
    </row>
    <row r="52" spans="1:12" s="176" customFormat="1" ht="31.5" x14ac:dyDescent="0.3">
      <c r="A52" s="269" t="s">
        <v>113</v>
      </c>
      <c r="B52" s="187" t="s">
        <v>114</v>
      </c>
      <c r="C52" s="194" t="s">
        <v>24</v>
      </c>
      <c r="D52" s="56">
        <v>4297.8672024290736</v>
      </c>
      <c r="E52" s="56">
        <v>4469.78</v>
      </c>
      <c r="F52" s="56">
        <f t="shared" si="6"/>
        <v>4383.8236012145371</v>
      </c>
      <c r="G52" s="56">
        <f t="shared" si="7"/>
        <v>3929.1629262745264</v>
      </c>
      <c r="H52" s="56">
        <v>308.30872223999995</v>
      </c>
      <c r="I52" s="56">
        <f>'[1] Расшифровка'!N572/1000</f>
        <v>308.30872223999995</v>
      </c>
      <c r="J52" s="56">
        <f t="shared" si="8"/>
        <v>-3620.8542040345264</v>
      </c>
      <c r="K52" s="89">
        <f t="shared" si="9"/>
        <v>-92.153323035338573</v>
      </c>
      <c r="L52" s="76" t="s">
        <v>115</v>
      </c>
    </row>
    <row r="53" spans="1:12" s="195" customFormat="1" ht="31.5" x14ac:dyDescent="0.3">
      <c r="A53" s="269" t="s">
        <v>116</v>
      </c>
      <c r="B53" s="187" t="s">
        <v>117</v>
      </c>
      <c r="C53" s="194" t="s">
        <v>24</v>
      </c>
      <c r="D53" s="56">
        <v>1026.1316854414083</v>
      </c>
      <c r="E53" s="56">
        <v>1067.18</v>
      </c>
      <c r="F53" s="56">
        <f t="shared" si="6"/>
        <v>1046.6558427207042</v>
      </c>
      <c r="G53" s="56">
        <f t="shared" si="7"/>
        <v>938.10374410308179</v>
      </c>
      <c r="H53" s="56">
        <v>807.52794609</v>
      </c>
      <c r="I53" s="56">
        <f>'[1] Расшифровка'!N624/1000</f>
        <v>829.31297859000006</v>
      </c>
      <c r="J53" s="56">
        <f t="shared" si="8"/>
        <v>-108.79076551308174</v>
      </c>
      <c r="K53" s="89">
        <f t="shared" si="9"/>
        <v>-11.596880003617954</v>
      </c>
      <c r="L53" s="76" t="s">
        <v>261</v>
      </c>
    </row>
    <row r="54" spans="1:12" s="197" customFormat="1" ht="31.5" x14ac:dyDescent="0.3">
      <c r="A54" s="269" t="s">
        <v>119</v>
      </c>
      <c r="B54" s="187" t="s">
        <v>120</v>
      </c>
      <c r="C54" s="196" t="s">
        <v>24</v>
      </c>
      <c r="D54" s="56">
        <v>247.26151246469405</v>
      </c>
      <c r="E54" s="56">
        <v>257.14999999999998</v>
      </c>
      <c r="F54" s="56">
        <f t="shared" si="6"/>
        <v>252.20575623234703</v>
      </c>
      <c r="G54" s="56">
        <f t="shared" si="7"/>
        <v>226.04867287694333</v>
      </c>
      <c r="H54" s="56">
        <v>680.8707197199999</v>
      </c>
      <c r="I54" s="56">
        <f>'[1] Расшифровка'!N646/1000</f>
        <v>680.87067375499987</v>
      </c>
      <c r="J54" s="56">
        <f t="shared" si="8"/>
        <v>454.82200087805654</v>
      </c>
      <c r="K54" s="89">
        <f t="shared" si="9"/>
        <v>201.20534002234695</v>
      </c>
      <c r="L54" s="60" t="s">
        <v>262</v>
      </c>
    </row>
    <row r="55" spans="1:12" s="197" customFormat="1" ht="31.5" x14ac:dyDescent="0.3">
      <c r="A55" s="269" t="s">
        <v>122</v>
      </c>
      <c r="B55" s="187" t="s">
        <v>123</v>
      </c>
      <c r="C55" s="196" t="s">
        <v>24</v>
      </c>
      <c r="D55" s="56">
        <v>34.834915765377005</v>
      </c>
      <c r="E55" s="56">
        <v>36.229999999999997</v>
      </c>
      <c r="F55" s="56">
        <f t="shared" si="6"/>
        <v>35.532457882688504</v>
      </c>
      <c r="G55" s="56">
        <f t="shared" si="7"/>
        <v>31.847270531914432</v>
      </c>
      <c r="H55" s="56">
        <v>122.90090000000001</v>
      </c>
      <c r="I55" s="56">
        <f>'[1] Расшифровка'!N668/1000</f>
        <v>122.90090000000001</v>
      </c>
      <c r="J55" s="56">
        <f t="shared" si="8"/>
        <v>91.053629468085575</v>
      </c>
      <c r="K55" s="89">
        <f t="shared" si="9"/>
        <v>285.90716864366732</v>
      </c>
      <c r="L55" s="60" t="s">
        <v>263</v>
      </c>
    </row>
    <row r="56" spans="1:12" s="195" customFormat="1" x14ac:dyDescent="0.3">
      <c r="A56" s="269" t="s">
        <v>125</v>
      </c>
      <c r="B56" s="187" t="s">
        <v>126</v>
      </c>
      <c r="C56" s="194" t="s">
        <v>24</v>
      </c>
      <c r="D56" s="56">
        <v>0</v>
      </c>
      <c r="E56" s="56">
        <v>0</v>
      </c>
      <c r="F56" s="56">
        <f t="shared" si="6"/>
        <v>0</v>
      </c>
      <c r="G56" s="56">
        <f t="shared" si="7"/>
        <v>0</v>
      </c>
      <c r="H56" s="56">
        <v>0</v>
      </c>
      <c r="I56" s="56"/>
      <c r="J56" s="56">
        <f t="shared" si="8"/>
        <v>0</v>
      </c>
      <c r="K56" s="89"/>
      <c r="L56" s="76"/>
    </row>
    <row r="57" spans="1:12" s="197" customFormat="1" x14ac:dyDescent="0.3">
      <c r="A57" s="269" t="s">
        <v>127</v>
      </c>
      <c r="B57" s="187" t="s">
        <v>128</v>
      </c>
      <c r="C57" s="196" t="s">
        <v>24</v>
      </c>
      <c r="D57" s="56">
        <v>0</v>
      </c>
      <c r="E57" s="56">
        <v>0</v>
      </c>
      <c r="F57" s="56">
        <f t="shared" si="6"/>
        <v>0</v>
      </c>
      <c r="G57" s="56">
        <f t="shared" si="7"/>
        <v>0</v>
      </c>
      <c r="H57" s="56">
        <v>0</v>
      </c>
      <c r="I57" s="56"/>
      <c r="J57" s="56">
        <f t="shared" si="8"/>
        <v>0</v>
      </c>
      <c r="K57" s="89"/>
      <c r="L57" s="60"/>
    </row>
    <row r="58" spans="1:12" s="176" customFormat="1" ht="31.5" x14ac:dyDescent="0.3">
      <c r="A58" s="269" t="s">
        <v>129</v>
      </c>
      <c r="B58" s="187" t="s">
        <v>130</v>
      </c>
      <c r="C58" s="194" t="s">
        <v>24</v>
      </c>
      <c r="D58" s="56">
        <v>1341.7631783378549</v>
      </c>
      <c r="E58" s="56">
        <v>1395.43</v>
      </c>
      <c r="F58" s="56">
        <f t="shared" si="6"/>
        <v>1368.5965891689275</v>
      </c>
      <c r="G58" s="56">
        <f t="shared" si="7"/>
        <v>1226.6549634201754</v>
      </c>
      <c r="H58" s="56">
        <v>1447.160806265</v>
      </c>
      <c r="I58" s="56">
        <f>'[1] Расшифровка'!N776/1000</f>
        <v>1452.9428862650002</v>
      </c>
      <c r="J58" s="56">
        <f t="shared" si="8"/>
        <v>226.28792284482483</v>
      </c>
      <c r="K58" s="89">
        <f t="shared" si="9"/>
        <v>18.447561016986057</v>
      </c>
      <c r="L58" s="60" t="s">
        <v>264</v>
      </c>
    </row>
    <row r="59" spans="1:12" s="176" customFormat="1" ht="31.5" x14ac:dyDescent="0.3">
      <c r="A59" s="269" t="s">
        <v>132</v>
      </c>
      <c r="B59" s="187" t="s">
        <v>133</v>
      </c>
      <c r="C59" s="194" t="s">
        <v>24</v>
      </c>
      <c r="D59" s="56">
        <v>191.102778594</v>
      </c>
      <c r="E59" s="56">
        <v>198.75</v>
      </c>
      <c r="F59" s="56">
        <f t="shared" si="6"/>
        <v>194.92638929700001</v>
      </c>
      <c r="G59" s="56">
        <f t="shared" si="7"/>
        <v>174.70993631361819</v>
      </c>
      <c r="H59" s="56">
        <v>348.63734495000006</v>
      </c>
      <c r="I59" s="56">
        <f>'[1] Расшифровка'!N822/1000</f>
        <v>348.63734495000006</v>
      </c>
      <c r="J59" s="56">
        <f t="shared" si="8"/>
        <v>173.92740863638187</v>
      </c>
      <c r="K59" s="89">
        <f t="shared" si="9"/>
        <v>99.552098928230606</v>
      </c>
      <c r="L59" s="60" t="s">
        <v>265</v>
      </c>
    </row>
    <row r="60" spans="1:12" s="176" customFormat="1" ht="31.5" x14ac:dyDescent="0.3">
      <c r="A60" s="269" t="s">
        <v>135</v>
      </c>
      <c r="B60" s="187" t="s">
        <v>136</v>
      </c>
      <c r="C60" s="194" t="s">
        <v>24</v>
      </c>
      <c r="D60" s="56">
        <v>560.82708934925404</v>
      </c>
      <c r="E60" s="56">
        <v>583.26</v>
      </c>
      <c r="F60" s="56">
        <f t="shared" si="6"/>
        <v>572.04354467462701</v>
      </c>
      <c r="G60" s="56">
        <f t="shared" si="7"/>
        <v>512.71503883675859</v>
      </c>
      <c r="H60" s="56">
        <v>7.4544134999999994</v>
      </c>
      <c r="I60" s="56">
        <f>'[1] Расшифровка'!N844/1000</f>
        <v>7.4544134999999994</v>
      </c>
      <c r="J60" s="56">
        <f t="shared" si="8"/>
        <v>-505.26062533675861</v>
      </c>
      <c r="K60" s="89">
        <f t="shared" si="9"/>
        <v>-98.546090335693592</v>
      </c>
      <c r="L60" s="76" t="s">
        <v>266</v>
      </c>
    </row>
    <row r="61" spans="1:12" s="176" customFormat="1" ht="31.5" x14ac:dyDescent="0.3">
      <c r="A61" s="269" t="s">
        <v>138</v>
      </c>
      <c r="B61" s="187" t="s">
        <v>139</v>
      </c>
      <c r="C61" s="194" t="s">
        <v>24</v>
      </c>
      <c r="D61" s="56">
        <v>11.352685242717001</v>
      </c>
      <c r="E61" s="56">
        <v>11.81</v>
      </c>
      <c r="F61" s="56">
        <f t="shared" si="6"/>
        <v>11.581342621358502</v>
      </c>
      <c r="G61" s="56">
        <f t="shared" si="7"/>
        <v>10.380203722548901</v>
      </c>
      <c r="H61" s="56">
        <v>22.444731690000005</v>
      </c>
      <c r="I61" s="56">
        <f>'[1] Расшифровка'!N866/1000</f>
        <v>22.444731690000005</v>
      </c>
      <c r="J61" s="56">
        <f t="shared" si="8"/>
        <v>12.064527967451104</v>
      </c>
      <c r="K61" s="89">
        <f t="shared" si="9"/>
        <v>116.22631202548894</v>
      </c>
      <c r="L61" s="60" t="s">
        <v>267</v>
      </c>
    </row>
    <row r="62" spans="1:12" s="176" customFormat="1" x14ac:dyDescent="0.3">
      <c r="A62" s="269" t="s">
        <v>140</v>
      </c>
      <c r="B62" s="187" t="s">
        <v>141</v>
      </c>
      <c r="C62" s="194" t="s">
        <v>24</v>
      </c>
      <c r="D62" s="56">
        <v>0</v>
      </c>
      <c r="E62" s="56">
        <v>0</v>
      </c>
      <c r="F62" s="56">
        <f t="shared" si="6"/>
        <v>0</v>
      </c>
      <c r="G62" s="56">
        <f t="shared" si="7"/>
        <v>0</v>
      </c>
      <c r="H62" s="56">
        <v>0</v>
      </c>
      <c r="I62" s="56">
        <f>'[1] Расшифровка'!N891/1000</f>
        <v>1756.1463980000001</v>
      </c>
      <c r="J62" s="56">
        <f t="shared" si="8"/>
        <v>1756.1463980000001</v>
      </c>
      <c r="K62" s="89"/>
      <c r="L62" s="60" t="s">
        <v>112</v>
      </c>
    </row>
    <row r="63" spans="1:12" s="176" customFormat="1" ht="31.5" x14ac:dyDescent="0.3">
      <c r="A63" s="269" t="s">
        <v>142</v>
      </c>
      <c r="B63" s="187" t="s">
        <v>143</v>
      </c>
      <c r="C63" s="194" t="s">
        <v>24</v>
      </c>
      <c r="D63" s="56">
        <v>564.10885440000004</v>
      </c>
      <c r="E63" s="56">
        <v>586.66999999999996</v>
      </c>
      <c r="F63" s="56">
        <f t="shared" si="6"/>
        <v>575.3894272</v>
      </c>
      <c r="G63" s="56">
        <f t="shared" si="7"/>
        <v>515.71390894885053</v>
      </c>
      <c r="H63" s="56">
        <v>269.767</v>
      </c>
      <c r="I63" s="56">
        <f>'[1] Расшифровка'!N916/1000</f>
        <v>498.76779999999997</v>
      </c>
      <c r="J63" s="56">
        <f t="shared" si="8"/>
        <v>-16.946108948850565</v>
      </c>
      <c r="K63" s="89">
        <f t="shared" si="9"/>
        <v>-3.2859515042731431</v>
      </c>
      <c r="L63" s="60" t="s">
        <v>268</v>
      </c>
    </row>
    <row r="64" spans="1:12" s="176" customFormat="1" ht="31.5" x14ac:dyDescent="0.3">
      <c r="A64" s="269" t="s">
        <v>145</v>
      </c>
      <c r="B64" s="187" t="s">
        <v>146</v>
      </c>
      <c r="C64" s="194" t="s">
        <v>24</v>
      </c>
      <c r="D64" s="56">
        <v>44.739533474999995</v>
      </c>
      <c r="E64" s="56">
        <v>46.53</v>
      </c>
      <c r="F64" s="56">
        <f t="shared" si="6"/>
        <v>45.634766737500001</v>
      </c>
      <c r="G64" s="56">
        <f t="shared" si="7"/>
        <v>40.901835914313281</v>
      </c>
      <c r="H64" s="56">
        <v>15.057499999999999</v>
      </c>
      <c r="I64" s="56">
        <f>'[1] Расшифровка'!N938/1000</f>
        <v>19.265999999999998</v>
      </c>
      <c r="J64" s="56">
        <f t="shared" si="8"/>
        <v>-21.635835914313283</v>
      </c>
      <c r="K64" s="89">
        <f t="shared" si="9"/>
        <v>-52.896979880411649</v>
      </c>
      <c r="L64" s="76" t="s">
        <v>269</v>
      </c>
    </row>
    <row r="65" spans="1:13" s="176" customFormat="1" x14ac:dyDescent="0.3">
      <c r="A65" s="269" t="s">
        <v>148</v>
      </c>
      <c r="B65" s="187" t="s">
        <v>149</v>
      </c>
      <c r="C65" s="194" t="s">
        <v>24</v>
      </c>
      <c r="D65" s="56">
        <v>2.7584959327380001</v>
      </c>
      <c r="E65" s="56">
        <v>2.87</v>
      </c>
      <c r="F65" s="56">
        <f t="shared" si="6"/>
        <v>2.8142479663689999</v>
      </c>
      <c r="G65" s="56">
        <f t="shared" si="7"/>
        <v>2.5223731109383687</v>
      </c>
      <c r="H65" s="56">
        <v>0</v>
      </c>
      <c r="I65" s="56">
        <f>'[1] Расшифровка'!N961/1000</f>
        <v>178.508723</v>
      </c>
      <c r="J65" s="56">
        <f t="shared" si="8"/>
        <v>175.98634988906164</v>
      </c>
      <c r="K65" s="89">
        <f t="shared" si="9"/>
        <v>6977.0149834649756</v>
      </c>
      <c r="L65" s="60" t="s">
        <v>215</v>
      </c>
    </row>
    <row r="66" spans="1:13" s="176" customFormat="1" ht="31.5" x14ac:dyDescent="0.3">
      <c r="A66" s="269" t="s">
        <v>150</v>
      </c>
      <c r="B66" s="187" t="s">
        <v>151</v>
      </c>
      <c r="C66" s="194" t="s">
        <v>24</v>
      </c>
      <c r="D66" s="56">
        <v>175.38405983280003</v>
      </c>
      <c r="E66" s="56">
        <v>182.4</v>
      </c>
      <c r="F66" s="56">
        <f t="shared" si="6"/>
        <v>178.89202991640002</v>
      </c>
      <c r="G66" s="56">
        <f t="shared" si="7"/>
        <v>160.33855275535615</v>
      </c>
      <c r="H66" s="56">
        <v>113.3275</v>
      </c>
      <c r="I66" s="56">
        <f>'[1] Расшифровка'!N983/1000</f>
        <v>113.3275</v>
      </c>
      <c r="J66" s="56">
        <f t="shared" si="8"/>
        <v>-47.011052755356147</v>
      </c>
      <c r="K66" s="89">
        <f t="shared" si="9"/>
        <v>-29.319868458015463</v>
      </c>
      <c r="L66" s="76" t="s">
        <v>270</v>
      </c>
    </row>
    <row r="67" spans="1:13" s="176" customFormat="1" ht="31.5" x14ac:dyDescent="0.3">
      <c r="A67" s="269" t="s">
        <v>153</v>
      </c>
      <c r="B67" s="187" t="s">
        <v>154</v>
      </c>
      <c r="C67" s="194" t="s">
        <v>24</v>
      </c>
      <c r="D67" s="56">
        <v>108.67704467993102</v>
      </c>
      <c r="E67" s="56">
        <v>113.02</v>
      </c>
      <c r="F67" s="56">
        <f t="shared" si="6"/>
        <v>110.84852233996551</v>
      </c>
      <c r="G67" s="56">
        <f t="shared" si="7"/>
        <v>99.352059761218342</v>
      </c>
      <c r="H67" s="56">
        <v>28.569626585000002</v>
      </c>
      <c r="I67" s="56">
        <f>'[1] Расшифровка'!N1006/1000</f>
        <v>135.35687768499997</v>
      </c>
      <c r="J67" s="56">
        <f t="shared" si="8"/>
        <v>36.00481792378163</v>
      </c>
      <c r="K67" s="89">
        <f t="shared" si="9"/>
        <v>36.239629062865163</v>
      </c>
      <c r="L67" s="60" t="s">
        <v>271</v>
      </c>
    </row>
    <row r="68" spans="1:13" s="176" customFormat="1" x14ac:dyDescent="0.3">
      <c r="A68" s="269" t="s">
        <v>156</v>
      </c>
      <c r="B68" s="187" t="s">
        <v>157</v>
      </c>
      <c r="C68" s="194" t="s">
        <v>24</v>
      </c>
      <c r="D68" s="56">
        <v>0</v>
      </c>
      <c r="E68" s="56">
        <v>0</v>
      </c>
      <c r="F68" s="56">
        <f t="shared" si="6"/>
        <v>0</v>
      </c>
      <c r="G68" s="56">
        <f t="shared" si="7"/>
        <v>0</v>
      </c>
      <c r="H68" s="56">
        <v>0</v>
      </c>
      <c r="I68" s="56">
        <f>'[1] Расшифровка'!N1062/1000</f>
        <v>6483.4706744999994</v>
      </c>
      <c r="J68" s="56">
        <f t="shared" si="8"/>
        <v>6483.4706744999994</v>
      </c>
      <c r="K68" s="89"/>
      <c r="L68" s="60" t="s">
        <v>112</v>
      </c>
    </row>
    <row r="69" spans="1:13" s="176" customFormat="1" x14ac:dyDescent="0.3">
      <c r="A69" s="269" t="s">
        <v>159</v>
      </c>
      <c r="B69" s="187" t="s">
        <v>160</v>
      </c>
      <c r="C69" s="194" t="s">
        <v>24</v>
      </c>
      <c r="D69" s="56">
        <v>0</v>
      </c>
      <c r="E69" s="56">
        <v>0</v>
      </c>
      <c r="F69" s="56">
        <f t="shared" si="6"/>
        <v>0</v>
      </c>
      <c r="G69" s="56">
        <f t="shared" si="7"/>
        <v>0</v>
      </c>
      <c r="H69" s="56">
        <v>0</v>
      </c>
      <c r="I69" s="56">
        <f>'[1] Расшифровка'!N1087/1000</f>
        <v>168.37100000000001</v>
      </c>
      <c r="J69" s="56">
        <f t="shared" si="8"/>
        <v>168.37100000000001</v>
      </c>
      <c r="K69" s="89"/>
      <c r="L69" s="60" t="s">
        <v>112</v>
      </c>
    </row>
    <row r="70" spans="1:13" s="176" customFormat="1" ht="37.5" x14ac:dyDescent="0.3">
      <c r="A70" s="269" t="s">
        <v>161</v>
      </c>
      <c r="B70" s="187" t="s">
        <v>162</v>
      </c>
      <c r="C70" s="194" t="s">
        <v>24</v>
      </c>
      <c r="D70" s="56">
        <v>38.164581000000013</v>
      </c>
      <c r="E70" s="56">
        <v>39.69</v>
      </c>
      <c r="F70" s="56">
        <f t="shared" si="6"/>
        <v>38.927290500000005</v>
      </c>
      <c r="G70" s="56">
        <f t="shared" si="7"/>
        <v>34.890013961908366</v>
      </c>
      <c r="H70" s="56">
        <v>255.2484</v>
      </c>
      <c r="I70" s="56">
        <f>'[1] Расшифровка'!N1133/1000</f>
        <v>255.2484</v>
      </c>
      <c r="J70" s="56">
        <f t="shared" si="8"/>
        <v>220.35838603809162</v>
      </c>
      <c r="K70" s="89">
        <f t="shared" si="9"/>
        <v>631.58010277287599</v>
      </c>
      <c r="L70" s="60" t="s">
        <v>272</v>
      </c>
    </row>
    <row r="71" spans="1:13" s="176" customFormat="1" ht="31.5" x14ac:dyDescent="0.3">
      <c r="A71" s="269" t="s">
        <v>164</v>
      </c>
      <c r="B71" s="187" t="s">
        <v>165</v>
      </c>
      <c r="C71" s="194" t="s">
        <v>24</v>
      </c>
      <c r="D71" s="56">
        <v>15362.376120000003</v>
      </c>
      <c r="E71" s="56">
        <v>15976.87</v>
      </c>
      <c r="F71" s="56">
        <f t="shared" si="6"/>
        <v>15669.623060000002</v>
      </c>
      <c r="G71" s="56">
        <f t="shared" si="7"/>
        <v>14044.475233672922</v>
      </c>
      <c r="H71" s="56">
        <v>6481.7797100000007</v>
      </c>
      <c r="I71" s="56">
        <f>'[1] Расшифровка'!N1029/1000</f>
        <v>9091.4381900000008</v>
      </c>
      <c r="J71" s="56">
        <f t="shared" si="8"/>
        <v>-4953.0370436729208</v>
      </c>
      <c r="K71" s="89">
        <f t="shared" si="9"/>
        <v>-35.266800369995735</v>
      </c>
      <c r="L71" s="76" t="s">
        <v>152</v>
      </c>
    </row>
    <row r="72" spans="1:13" s="176" customFormat="1" x14ac:dyDescent="0.3">
      <c r="A72" s="269" t="s">
        <v>166</v>
      </c>
      <c r="B72" s="187" t="s">
        <v>167</v>
      </c>
      <c r="C72" s="194" t="s">
        <v>24</v>
      </c>
      <c r="D72" s="56"/>
      <c r="E72" s="56"/>
      <c r="F72" s="56">
        <f t="shared" si="6"/>
        <v>0</v>
      </c>
      <c r="G72" s="56">
        <f t="shared" si="7"/>
        <v>0</v>
      </c>
      <c r="H72" s="56">
        <v>0</v>
      </c>
      <c r="I72" s="56"/>
      <c r="J72" s="56">
        <f t="shared" si="8"/>
        <v>0</v>
      </c>
      <c r="K72" s="89"/>
      <c r="L72" s="73"/>
    </row>
    <row r="73" spans="1:13" s="206" customFormat="1" ht="19.5" x14ac:dyDescent="0.35">
      <c r="A73" s="269"/>
      <c r="B73" s="200"/>
      <c r="C73" s="201"/>
      <c r="D73" s="56"/>
      <c r="E73" s="56"/>
      <c r="F73" s="56"/>
      <c r="G73" s="56"/>
      <c r="H73" s="56"/>
      <c r="I73" s="56"/>
      <c r="J73" s="273"/>
      <c r="K73" s="274"/>
      <c r="L73" s="98"/>
    </row>
    <row r="74" spans="1:13" x14ac:dyDescent="0.3">
      <c r="A74" s="268" t="s">
        <v>168</v>
      </c>
      <c r="B74" s="168" t="s">
        <v>169</v>
      </c>
      <c r="C74" s="181"/>
      <c r="D74" s="48"/>
      <c r="E74" s="48"/>
      <c r="F74" s="48"/>
      <c r="G74" s="48"/>
      <c r="H74" s="48"/>
      <c r="I74" s="48"/>
      <c r="J74" s="82">
        <f>I74-F74</f>
        <v>0</v>
      </c>
      <c r="K74" s="275"/>
      <c r="L74" s="52"/>
    </row>
    <row r="75" spans="1:13" ht="18.75" customHeight="1" x14ac:dyDescent="0.3">
      <c r="A75" s="267" t="s">
        <v>170</v>
      </c>
      <c r="B75" s="163" t="s">
        <v>171</v>
      </c>
      <c r="C75" s="164" t="s">
        <v>24</v>
      </c>
      <c r="D75" s="81">
        <f t="shared" ref="D75:J75" si="10">D13+D39</f>
        <v>1307585.277361775</v>
      </c>
      <c r="E75" s="81">
        <f t="shared" si="10"/>
        <v>1875568.2800000003</v>
      </c>
      <c r="F75" s="81">
        <f t="shared" si="10"/>
        <v>840482.40881187143</v>
      </c>
      <c r="G75" s="81">
        <f t="shared" si="10"/>
        <v>753313.23093716381</v>
      </c>
      <c r="H75" s="81">
        <f t="shared" si="10"/>
        <v>1015854.7577468543</v>
      </c>
      <c r="I75" s="81">
        <f t="shared" si="10"/>
        <v>1827319.1462515164</v>
      </c>
      <c r="J75" s="81">
        <f t="shared" si="10"/>
        <v>397254.24472907314</v>
      </c>
      <c r="K75" s="272">
        <f>I75/F75*100-100</f>
        <v>117.41313406364614</v>
      </c>
      <c r="L75" s="44"/>
    </row>
    <row r="76" spans="1:13" s="210" customFormat="1" x14ac:dyDescent="0.3">
      <c r="A76" s="269" t="s">
        <v>172</v>
      </c>
      <c r="B76" s="174" t="s">
        <v>173</v>
      </c>
      <c r="C76" s="175" t="s">
        <v>24</v>
      </c>
      <c r="D76" s="103">
        <v>11562.14</v>
      </c>
      <c r="E76" s="103">
        <v>25683.31</v>
      </c>
      <c r="F76" s="103">
        <f>D76/2+E76/2</f>
        <v>18622.724999999999</v>
      </c>
      <c r="G76" s="103">
        <f>E76/2+F76/2</f>
        <v>22153.017500000002</v>
      </c>
      <c r="H76" s="103">
        <v>25683.31</v>
      </c>
      <c r="I76" s="103">
        <f>H76</f>
        <v>25683.31</v>
      </c>
      <c r="J76" s="56">
        <f>I76-G76</f>
        <v>3530.2924999999996</v>
      </c>
      <c r="K76" s="89">
        <f>I76/G76*100-100</f>
        <v>15.935944166522688</v>
      </c>
      <c r="L76" s="60" t="s">
        <v>273</v>
      </c>
    </row>
    <row r="77" spans="1:13" s="210" customFormat="1" ht="37.5" x14ac:dyDescent="0.3">
      <c r="A77" s="270" t="s">
        <v>175</v>
      </c>
      <c r="B77" s="179" t="s">
        <v>176</v>
      </c>
      <c r="C77" s="186" t="s">
        <v>24</v>
      </c>
      <c r="D77" s="56">
        <v>0</v>
      </c>
      <c r="E77" s="56">
        <v>0</v>
      </c>
      <c r="F77" s="56">
        <f>D77/2+E77/2</f>
        <v>0</v>
      </c>
      <c r="G77" s="56">
        <f>E77/2+F77/2</f>
        <v>0</v>
      </c>
      <c r="H77" s="56">
        <v>0</v>
      </c>
      <c r="I77" s="56"/>
      <c r="J77" s="89">
        <f>I77-F77</f>
        <v>0</v>
      </c>
      <c r="K77" s="184"/>
      <c r="L77" s="64"/>
    </row>
    <row r="78" spans="1:13" s="218" customFormat="1" x14ac:dyDescent="0.3">
      <c r="A78" s="276"/>
      <c r="B78" s="212"/>
      <c r="C78" s="213"/>
      <c r="D78" s="214"/>
      <c r="E78" s="214"/>
      <c r="F78" s="214"/>
      <c r="G78" s="214"/>
      <c r="H78" s="214"/>
      <c r="I78" s="214"/>
      <c r="J78" s="214"/>
      <c r="K78" s="277"/>
      <c r="L78" s="113"/>
    </row>
    <row r="79" spans="1:13" x14ac:dyDescent="0.3">
      <c r="A79" s="267" t="s">
        <v>177</v>
      </c>
      <c r="B79" s="163" t="s">
        <v>178</v>
      </c>
      <c r="C79" s="164" t="s">
        <v>24</v>
      </c>
      <c r="D79" s="40">
        <f>D75+D76</f>
        <v>1319147.4173617749</v>
      </c>
      <c r="E79" s="40">
        <f>E75+E76</f>
        <v>1901251.5900000003</v>
      </c>
      <c r="F79" s="40">
        <f>D79/2+E79/2</f>
        <v>1610199.5036808876</v>
      </c>
      <c r="G79" s="40">
        <f>E79/2+F79/2</f>
        <v>1755725.546840444</v>
      </c>
      <c r="H79" s="40">
        <v>1699354.8149568543</v>
      </c>
      <c r="I79" s="40">
        <f>I75+I76</f>
        <v>1853002.4562515165</v>
      </c>
      <c r="J79" s="40">
        <f>J75+J76</f>
        <v>400784.53722907312</v>
      </c>
      <c r="K79" s="272">
        <f>I79/F79*100-100</f>
        <v>15.079060204377498</v>
      </c>
      <c r="L79" s="44"/>
    </row>
    <row r="80" spans="1:13" ht="37.5" x14ac:dyDescent="0.3">
      <c r="A80" s="270" t="s">
        <v>179</v>
      </c>
      <c r="B80" s="179" t="s">
        <v>180</v>
      </c>
      <c r="C80" s="180" t="s">
        <v>274</v>
      </c>
      <c r="D80" s="56">
        <v>6674.2672000000002</v>
      </c>
      <c r="E80" s="56">
        <v>6674.2672000000002</v>
      </c>
      <c r="F80" s="56">
        <f>D80/2+E80/2</f>
        <v>6674.2672000000002</v>
      </c>
      <c r="G80" s="56">
        <f>I80/F80</f>
        <v>0.89628673133333947</v>
      </c>
      <c r="H80" s="56">
        <v>6674.2672000000002</v>
      </c>
      <c r="I80" s="56">
        <f>5982057.13273332/1000</f>
        <v>5982.05713273332</v>
      </c>
      <c r="J80" s="219">
        <f t="shared" ref="J80:J90" si="11">I80-F80</f>
        <v>-692.2100672666802</v>
      </c>
      <c r="K80" s="219">
        <f>I80/F80*100-100</f>
        <v>-10.371326866666053</v>
      </c>
      <c r="L80" s="60" t="s">
        <v>275</v>
      </c>
      <c r="M80" s="149">
        <f>I80/F80</f>
        <v>0.89628673133333947</v>
      </c>
    </row>
    <row r="81" spans="1:12" x14ac:dyDescent="0.3">
      <c r="A81" s="278" t="s">
        <v>183</v>
      </c>
      <c r="B81" s="221" t="s">
        <v>184</v>
      </c>
      <c r="C81" s="180" t="s">
        <v>19</v>
      </c>
      <c r="D81" s="56">
        <v>12.43</v>
      </c>
      <c r="E81" s="56">
        <v>12.43</v>
      </c>
      <c r="F81" s="56">
        <f>D81/2+E81/2</f>
        <v>12.43</v>
      </c>
      <c r="G81" s="56">
        <f>E81/2+F81/2</f>
        <v>12.43</v>
      </c>
      <c r="H81" s="56">
        <v>12.43</v>
      </c>
      <c r="I81" s="56">
        <v>12.43</v>
      </c>
      <c r="J81" s="219">
        <f t="shared" si="11"/>
        <v>0</v>
      </c>
      <c r="K81" s="184">
        <f>I81/F81*100-100</f>
        <v>0</v>
      </c>
      <c r="L81" s="64"/>
    </row>
    <row r="82" spans="1:12" x14ac:dyDescent="0.3">
      <c r="A82" s="278"/>
      <c r="B82" s="221"/>
      <c r="C82" s="180" t="s">
        <v>274</v>
      </c>
      <c r="D82" s="117">
        <v>986.4582793816885</v>
      </c>
      <c r="E82" s="117">
        <v>986.4582793816885</v>
      </c>
      <c r="F82" s="117">
        <f>D82/2+E82/2</f>
        <v>986.4582793816885</v>
      </c>
      <c r="G82" s="117">
        <f>E82/2+F82/2</f>
        <v>986.4582793816885</v>
      </c>
      <c r="H82" s="117">
        <v>986.4582793816885</v>
      </c>
      <c r="I82" s="117">
        <v>986.4582793816885</v>
      </c>
      <c r="J82" s="219">
        <f t="shared" si="11"/>
        <v>0</v>
      </c>
      <c r="K82" s="184"/>
      <c r="L82" s="60"/>
    </row>
    <row r="83" spans="1:12" x14ac:dyDescent="0.3">
      <c r="A83" s="270"/>
      <c r="B83" s="224" t="s">
        <v>185</v>
      </c>
      <c r="C83" s="180"/>
      <c r="D83" s="56">
        <v>5533.09</v>
      </c>
      <c r="E83" s="56">
        <v>5533.09</v>
      </c>
      <c r="F83" s="56">
        <f>D83/2+E83/2</f>
        <v>5533.09</v>
      </c>
      <c r="G83" s="56">
        <f>E83/2+F83/2</f>
        <v>5533.09</v>
      </c>
      <c r="H83" s="56">
        <v>5533.09</v>
      </c>
      <c r="I83" s="56">
        <f>'[1]Сумма необоснованного дохода'!H41</f>
        <v>4954.0842047190081</v>
      </c>
      <c r="J83" s="56">
        <f t="shared" si="11"/>
        <v>-579.00579528099206</v>
      </c>
      <c r="K83" s="184">
        <f>I83/F83*100-100</f>
        <v>-10.464420338020744</v>
      </c>
      <c r="L83" s="64" t="s">
        <v>276</v>
      </c>
    </row>
    <row r="84" spans="1:12" x14ac:dyDescent="0.3">
      <c r="A84" s="225" t="s">
        <v>186</v>
      </c>
      <c r="B84" s="226" t="s">
        <v>187</v>
      </c>
      <c r="C84" s="227" t="s">
        <v>277</v>
      </c>
      <c r="D84" s="123">
        <f>(D79-D83)/D80</f>
        <v>196.81776111117858</v>
      </c>
      <c r="E84" s="123">
        <f>(E79-E83)/E80</f>
        <v>284.03395357021367</v>
      </c>
      <c r="F84" s="123">
        <f>(F79-F83)/F80</f>
        <v>240.42585734069615</v>
      </c>
      <c r="G84" s="123">
        <f>(G79-G83)/G80</f>
        <v>1952714.9021126444</v>
      </c>
      <c r="H84" s="123">
        <v>253.78392476658024</v>
      </c>
      <c r="I84" s="123">
        <f>(I79-I83)/I80</f>
        <v>308.93191606854276</v>
      </c>
      <c r="J84" s="279">
        <f t="shared" si="11"/>
        <v>68.506058727846607</v>
      </c>
      <c r="K84" s="280">
        <f>I84/F84*100-100</f>
        <v>28.493631877028065</v>
      </c>
      <c r="L84" s="231"/>
    </row>
    <row r="85" spans="1:12" x14ac:dyDescent="0.3">
      <c r="A85" s="281" t="s">
        <v>189</v>
      </c>
      <c r="B85" s="232"/>
      <c r="C85" s="232"/>
      <c r="D85" s="129"/>
      <c r="E85" s="129"/>
      <c r="F85" s="129"/>
      <c r="G85" s="129"/>
      <c r="H85" s="129"/>
      <c r="I85" s="129"/>
      <c r="J85" s="89">
        <f t="shared" si="11"/>
        <v>0</v>
      </c>
      <c r="K85" s="184"/>
      <c r="L85" s="177"/>
    </row>
    <row r="86" spans="1:12" ht="37.5" x14ac:dyDescent="0.3">
      <c r="A86" s="268">
        <v>8</v>
      </c>
      <c r="B86" s="168" t="s">
        <v>190</v>
      </c>
      <c r="C86" s="169" t="s">
        <v>191</v>
      </c>
      <c r="D86" s="48">
        <f>D88+D89</f>
        <v>149.15</v>
      </c>
      <c r="E86" s="48">
        <f>E88+E89</f>
        <v>149.15</v>
      </c>
      <c r="F86" s="48">
        <f>F88+F89</f>
        <v>149.15</v>
      </c>
      <c r="G86" s="48">
        <f>G88+G89</f>
        <v>149.15</v>
      </c>
      <c r="H86" s="48">
        <v>149.15</v>
      </c>
      <c r="I86" s="48">
        <v>26</v>
      </c>
      <c r="J86" s="234">
        <f t="shared" si="11"/>
        <v>-123.15</v>
      </c>
      <c r="K86" s="234">
        <f>I86/F86*100-100</f>
        <v>-82.567884679852497</v>
      </c>
      <c r="L86" s="52"/>
    </row>
    <row r="87" spans="1:12" x14ac:dyDescent="0.3">
      <c r="A87" s="270"/>
      <c r="B87" s="179" t="s">
        <v>192</v>
      </c>
      <c r="C87" s="180"/>
      <c r="D87" s="129"/>
      <c r="E87" s="129"/>
      <c r="F87" s="129"/>
      <c r="G87" s="129"/>
      <c r="H87" s="129">
        <v>0</v>
      </c>
      <c r="I87" s="129"/>
      <c r="J87" s="237">
        <f t="shared" si="11"/>
        <v>0</v>
      </c>
      <c r="K87" s="237"/>
      <c r="L87" s="239"/>
    </row>
    <row r="88" spans="1:12" x14ac:dyDescent="0.3">
      <c r="A88" s="270" t="s">
        <v>193</v>
      </c>
      <c r="B88" s="179" t="s">
        <v>194</v>
      </c>
      <c r="C88" s="180" t="s">
        <v>195</v>
      </c>
      <c r="D88" s="137">
        <v>136.1</v>
      </c>
      <c r="E88" s="137">
        <v>136.1</v>
      </c>
      <c r="F88" s="137">
        <f>D88/2+E88/2</f>
        <v>136.1</v>
      </c>
      <c r="G88" s="137">
        <f>E88/2+F88/2</f>
        <v>136.1</v>
      </c>
      <c r="H88" s="137">
        <v>136.1</v>
      </c>
      <c r="I88" s="137">
        <v>25</v>
      </c>
      <c r="J88" s="282">
        <f t="shared" si="11"/>
        <v>-111.1</v>
      </c>
      <c r="K88" s="282">
        <f>I88/F88*100-100</f>
        <v>-81.631153563556211</v>
      </c>
      <c r="L88" s="241"/>
    </row>
    <row r="89" spans="1:12" x14ac:dyDescent="0.3">
      <c r="A89" s="270" t="s">
        <v>196</v>
      </c>
      <c r="B89" s="179" t="s">
        <v>197</v>
      </c>
      <c r="C89" s="180" t="s">
        <v>195</v>
      </c>
      <c r="D89" s="137">
        <v>13.05</v>
      </c>
      <c r="E89" s="137">
        <v>13.05</v>
      </c>
      <c r="F89" s="137">
        <f>D89/2+E89/2</f>
        <v>13.05</v>
      </c>
      <c r="G89" s="137">
        <f>E89/2+F89/2</f>
        <v>13.05</v>
      </c>
      <c r="H89" s="137">
        <v>13.05</v>
      </c>
      <c r="I89" s="137">
        <v>1</v>
      </c>
      <c r="J89" s="282">
        <f t="shared" si="11"/>
        <v>-12.05</v>
      </c>
      <c r="K89" s="282">
        <f>I89/F89*100-100</f>
        <v>-92.337164750957854</v>
      </c>
      <c r="L89" s="241"/>
    </row>
    <row r="90" spans="1:12" ht="37.5" x14ac:dyDescent="0.3">
      <c r="A90" s="268">
        <v>9</v>
      </c>
      <c r="B90" s="168" t="s">
        <v>198</v>
      </c>
      <c r="C90" s="169" t="s">
        <v>199</v>
      </c>
      <c r="D90" s="48">
        <f>(D21+D41)/(D88+D89)/12*1000</f>
        <v>110599.23596500169</v>
      </c>
      <c r="E90" s="48">
        <f>(E21+E41)/(E88+E89)/12*1000</f>
        <v>199812.12425969384</v>
      </c>
      <c r="F90" s="48">
        <f>(F21+F41)/(F88+F89)/12*1000</f>
        <v>155205.68011234776</v>
      </c>
      <c r="G90" s="48">
        <f>(G21+G41)/(G88+G89)/12*1000</f>
        <v>139108.79171226406</v>
      </c>
      <c r="H90" s="48">
        <v>199812.12425969384</v>
      </c>
      <c r="I90" s="48">
        <f>(I21+I41)/I86/12*1000</f>
        <v>1423660.7871105771</v>
      </c>
      <c r="J90" s="234">
        <f t="shared" si="11"/>
        <v>1268455.1069982294</v>
      </c>
      <c r="K90" s="234">
        <f>I90/F90*100-100</f>
        <v>817.27363720196365</v>
      </c>
      <c r="L90" s="142"/>
    </row>
    <row r="91" spans="1:12" x14ac:dyDescent="0.3">
      <c r="A91" s="270" t="s">
        <v>200</v>
      </c>
      <c r="B91" s="179" t="s">
        <v>201</v>
      </c>
      <c r="C91" s="180" t="s">
        <v>195</v>
      </c>
      <c r="D91" s="137">
        <f t="shared" ref="D91:K91" si="12">D21/12*1000/D88</f>
        <v>110151.56880000002</v>
      </c>
      <c r="E91" s="137">
        <f t="shared" si="12"/>
        <v>190671.00171442566</v>
      </c>
      <c r="F91" s="137">
        <f t="shared" si="12"/>
        <v>150411.28525721288</v>
      </c>
      <c r="G91" s="137">
        <f>G21/12*1000/G88</f>
        <v>134811.63921883385</v>
      </c>
      <c r="H91" s="137">
        <f t="shared" si="12"/>
        <v>190671.00171442566</v>
      </c>
      <c r="I91" s="137">
        <f t="shared" si="12"/>
        <v>1248808.2791666668</v>
      </c>
      <c r="J91" s="137">
        <f t="shared" si="12"/>
        <v>-115862.67220057051</v>
      </c>
      <c r="K91" s="137">
        <f t="shared" si="12"/>
        <v>-71.620097043015548</v>
      </c>
      <c r="L91" s="283"/>
    </row>
    <row r="92" spans="1:12" x14ac:dyDescent="0.3">
      <c r="A92" s="270" t="s">
        <v>202</v>
      </c>
      <c r="B92" s="179" t="s">
        <v>203</v>
      </c>
      <c r="C92" s="180" t="s">
        <v>195</v>
      </c>
      <c r="D92" s="137">
        <f t="shared" ref="D92:K92" si="13">D41/12*1000/D89</f>
        <v>115268.01000000001</v>
      </c>
      <c r="E92" s="137">
        <f t="shared" si="13"/>
        <v>295145.97701149422</v>
      </c>
      <c r="F92" s="137">
        <f t="shared" si="13"/>
        <v>205206.99350574712</v>
      </c>
      <c r="G92" s="137">
        <f>G41/12*1000/G89</f>
        <v>183924.30545600789</v>
      </c>
      <c r="H92" s="137">
        <f t="shared" si="13"/>
        <v>295145.97701149422</v>
      </c>
      <c r="I92" s="137">
        <f t="shared" si="13"/>
        <v>5794973.4857083336</v>
      </c>
      <c r="J92" s="137">
        <f t="shared" si="13"/>
        <v>-281722.92941970378</v>
      </c>
      <c r="K92" s="137">
        <f t="shared" si="13"/>
        <v>-127.64441723332027</v>
      </c>
      <c r="L92" s="283"/>
    </row>
    <row r="93" spans="1:12" x14ac:dyDescent="0.3">
      <c r="B93" s="2"/>
    </row>
    <row r="94" spans="1:12" x14ac:dyDescent="0.3">
      <c r="B94" s="15" t="s">
        <v>204</v>
      </c>
    </row>
    <row r="95" spans="1:12" x14ac:dyDescent="0.3">
      <c r="B95" s="15" t="s">
        <v>205</v>
      </c>
    </row>
    <row r="96" spans="1:12" x14ac:dyDescent="0.3">
      <c r="B96" s="15" t="s">
        <v>206</v>
      </c>
    </row>
    <row r="97" spans="1:12" x14ac:dyDescent="0.3">
      <c r="B97" s="15" t="s">
        <v>207</v>
      </c>
    </row>
    <row r="98" spans="1:12" x14ac:dyDescent="0.3">
      <c r="B98" s="15" t="s">
        <v>208</v>
      </c>
    </row>
    <row r="99" spans="1:12" x14ac:dyDescent="0.3">
      <c r="B99" s="145"/>
      <c r="F99"/>
      <c r="G99"/>
      <c r="H99"/>
      <c r="I99"/>
      <c r="J99"/>
      <c r="K99"/>
      <c r="L99"/>
    </row>
    <row r="100" spans="1:12" customFormat="1" x14ac:dyDescent="0.3">
      <c r="A100" s="1"/>
      <c r="B100" s="145" t="s">
        <v>209</v>
      </c>
      <c r="C100" s="3"/>
      <c r="D100" s="149"/>
      <c r="E100" s="149"/>
    </row>
    <row r="101" spans="1:12" customFormat="1" x14ac:dyDescent="0.3">
      <c r="A101" s="1"/>
      <c r="B101" s="145" t="s">
        <v>210</v>
      </c>
      <c r="C101" s="3"/>
      <c r="D101" s="149"/>
      <c r="E101" s="149"/>
    </row>
    <row r="102" spans="1:12" customFormat="1" x14ac:dyDescent="0.3">
      <c r="A102" s="1"/>
      <c r="B102" s="145"/>
      <c r="C102" s="3"/>
      <c r="D102" s="149"/>
      <c r="E102" s="149"/>
    </row>
    <row r="103" spans="1:12" customFormat="1" x14ac:dyDescent="0.3">
      <c r="A103" s="1"/>
      <c r="B103" s="15" t="s">
        <v>243</v>
      </c>
      <c r="C103" s="3"/>
      <c r="F103" s="149"/>
      <c r="G103" s="149"/>
      <c r="H103" s="149"/>
      <c r="I103" s="149"/>
      <c r="J103" s="149"/>
      <c r="K103" s="149"/>
      <c r="L103" s="149"/>
    </row>
    <row r="104" spans="1:12" x14ac:dyDescent="0.3">
      <c r="B104" s="2"/>
      <c r="D104"/>
      <c r="E104"/>
    </row>
    <row r="105" spans="1:12" x14ac:dyDescent="0.3">
      <c r="D105"/>
      <c r="E105"/>
    </row>
    <row r="106" spans="1:12" x14ac:dyDescent="0.3">
      <c r="D106"/>
      <c r="E106"/>
      <c r="J106" s="284">
        <f>J19+J30+J32+J36+J48+J49+J52+J53+J60+J63+J64+J66+J67+J71</f>
        <v>-106968.10050008848</v>
      </c>
    </row>
  </sheetData>
  <mergeCells count="12">
    <mergeCell ref="H11:H12"/>
    <mergeCell ref="I11:I12"/>
    <mergeCell ref="J11:K11"/>
    <mergeCell ref="L11:L12"/>
    <mergeCell ref="A81:A82"/>
    <mergeCell ref="B81:B82"/>
    <mergeCell ref="B8:C8"/>
    <mergeCell ref="A11:A12"/>
    <mergeCell ref="B11:B12"/>
    <mergeCell ref="C11:C12"/>
    <mergeCell ref="D11:F11"/>
    <mergeCell ref="G11:G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4"/>
  <sheetViews>
    <sheetView topLeftCell="A76" workbookViewId="0">
      <selection activeCell="B98" sqref="B98"/>
    </sheetView>
  </sheetViews>
  <sheetFormatPr defaultRowHeight="18.75" x14ac:dyDescent="0.3"/>
  <cols>
    <col min="1" max="1" width="12.140625" style="262" customWidth="1"/>
    <col min="2" max="2" width="46.7109375" style="15" customWidth="1"/>
    <col min="3" max="3" width="16.140625" style="14" customWidth="1"/>
    <col min="4" max="5" width="18.85546875" style="8" customWidth="1"/>
    <col min="6" max="6" width="17.28515625" style="8" bestFit="1" customWidth="1"/>
    <col min="7" max="7" width="16.85546875" style="149" customWidth="1"/>
    <col min="8" max="8" width="22.5703125" style="8" hidden="1" customWidth="1"/>
    <col min="9" max="9" width="20.140625" style="8" customWidth="1"/>
    <col min="10" max="10" width="18.85546875" style="8" bestFit="1" customWidth="1"/>
    <col min="11" max="11" width="17.5703125" style="8" bestFit="1" customWidth="1"/>
    <col min="12" max="12" width="51.140625" style="8" customWidth="1"/>
    <col min="13" max="13" width="11.140625" style="8" customWidth="1"/>
    <col min="14" max="256" width="9.140625" style="8"/>
    <col min="257" max="257" width="12.140625" style="8" customWidth="1"/>
    <col min="258" max="258" width="46.7109375" style="8" customWidth="1"/>
    <col min="259" max="259" width="16.140625" style="8" customWidth="1"/>
    <col min="260" max="261" width="18.85546875" style="8" customWidth="1"/>
    <col min="262" max="262" width="17.28515625" style="8" bestFit="1" customWidth="1"/>
    <col min="263" max="263" width="16.85546875" style="8" customWidth="1"/>
    <col min="264" max="264" width="0" style="8" hidden="1" customWidth="1"/>
    <col min="265" max="265" width="20.140625" style="8" customWidth="1"/>
    <col min="266" max="266" width="18.85546875" style="8" bestFit="1" customWidth="1"/>
    <col min="267" max="267" width="17.5703125" style="8" bestFit="1" customWidth="1"/>
    <col min="268" max="268" width="51.140625" style="8" customWidth="1"/>
    <col min="269" max="269" width="11.140625" style="8" customWidth="1"/>
    <col min="270" max="512" width="9.140625" style="8"/>
    <col min="513" max="513" width="12.140625" style="8" customWidth="1"/>
    <col min="514" max="514" width="46.7109375" style="8" customWidth="1"/>
    <col min="515" max="515" width="16.140625" style="8" customWidth="1"/>
    <col min="516" max="517" width="18.85546875" style="8" customWidth="1"/>
    <col min="518" max="518" width="17.28515625" style="8" bestFit="1" customWidth="1"/>
    <col min="519" max="519" width="16.85546875" style="8" customWidth="1"/>
    <col min="520" max="520" width="0" style="8" hidden="1" customWidth="1"/>
    <col min="521" max="521" width="20.140625" style="8" customWidth="1"/>
    <col min="522" max="522" width="18.85546875" style="8" bestFit="1" customWidth="1"/>
    <col min="523" max="523" width="17.5703125" style="8" bestFit="1" customWidth="1"/>
    <col min="524" max="524" width="51.140625" style="8" customWidth="1"/>
    <col min="525" max="525" width="11.140625" style="8" customWidth="1"/>
    <col min="526" max="768" width="9.140625" style="8"/>
    <col min="769" max="769" width="12.140625" style="8" customWidth="1"/>
    <col min="770" max="770" width="46.7109375" style="8" customWidth="1"/>
    <col min="771" max="771" width="16.140625" style="8" customWidth="1"/>
    <col min="772" max="773" width="18.85546875" style="8" customWidth="1"/>
    <col min="774" max="774" width="17.28515625" style="8" bestFit="1" customWidth="1"/>
    <col min="775" max="775" width="16.85546875" style="8" customWidth="1"/>
    <col min="776" max="776" width="0" style="8" hidden="1" customWidth="1"/>
    <col min="777" max="777" width="20.140625" style="8" customWidth="1"/>
    <col min="778" max="778" width="18.85546875" style="8" bestFit="1" customWidth="1"/>
    <col min="779" max="779" width="17.5703125" style="8" bestFit="1" customWidth="1"/>
    <col min="780" max="780" width="51.140625" style="8" customWidth="1"/>
    <col min="781" max="781" width="11.140625" style="8" customWidth="1"/>
    <col min="782" max="1024" width="9.140625" style="8"/>
    <col min="1025" max="1025" width="12.140625" style="8" customWidth="1"/>
    <col min="1026" max="1026" width="46.7109375" style="8" customWidth="1"/>
    <col min="1027" max="1027" width="16.140625" style="8" customWidth="1"/>
    <col min="1028" max="1029" width="18.85546875" style="8" customWidth="1"/>
    <col min="1030" max="1030" width="17.28515625" style="8" bestFit="1" customWidth="1"/>
    <col min="1031" max="1031" width="16.85546875" style="8" customWidth="1"/>
    <col min="1032" max="1032" width="0" style="8" hidden="1" customWidth="1"/>
    <col min="1033" max="1033" width="20.140625" style="8" customWidth="1"/>
    <col min="1034" max="1034" width="18.85546875" style="8" bestFit="1" customWidth="1"/>
    <col min="1035" max="1035" width="17.5703125" style="8" bestFit="1" customWidth="1"/>
    <col min="1036" max="1036" width="51.140625" style="8" customWidth="1"/>
    <col min="1037" max="1037" width="11.140625" style="8" customWidth="1"/>
    <col min="1038" max="1280" width="9.140625" style="8"/>
    <col min="1281" max="1281" width="12.140625" style="8" customWidth="1"/>
    <col min="1282" max="1282" width="46.7109375" style="8" customWidth="1"/>
    <col min="1283" max="1283" width="16.140625" style="8" customWidth="1"/>
    <col min="1284" max="1285" width="18.85546875" style="8" customWidth="1"/>
    <col min="1286" max="1286" width="17.28515625" style="8" bestFit="1" customWidth="1"/>
    <col min="1287" max="1287" width="16.85546875" style="8" customWidth="1"/>
    <col min="1288" max="1288" width="0" style="8" hidden="1" customWidth="1"/>
    <col min="1289" max="1289" width="20.140625" style="8" customWidth="1"/>
    <col min="1290" max="1290" width="18.85546875" style="8" bestFit="1" customWidth="1"/>
    <col min="1291" max="1291" width="17.5703125" style="8" bestFit="1" customWidth="1"/>
    <col min="1292" max="1292" width="51.140625" style="8" customWidth="1"/>
    <col min="1293" max="1293" width="11.140625" style="8" customWidth="1"/>
    <col min="1294" max="1536" width="9.140625" style="8"/>
    <col min="1537" max="1537" width="12.140625" style="8" customWidth="1"/>
    <col min="1538" max="1538" width="46.7109375" style="8" customWidth="1"/>
    <col min="1539" max="1539" width="16.140625" style="8" customWidth="1"/>
    <col min="1540" max="1541" width="18.85546875" style="8" customWidth="1"/>
    <col min="1542" max="1542" width="17.28515625" style="8" bestFit="1" customWidth="1"/>
    <col min="1543" max="1543" width="16.85546875" style="8" customWidth="1"/>
    <col min="1544" max="1544" width="0" style="8" hidden="1" customWidth="1"/>
    <col min="1545" max="1545" width="20.140625" style="8" customWidth="1"/>
    <col min="1546" max="1546" width="18.85546875" style="8" bestFit="1" customWidth="1"/>
    <col min="1547" max="1547" width="17.5703125" style="8" bestFit="1" customWidth="1"/>
    <col min="1548" max="1548" width="51.140625" style="8" customWidth="1"/>
    <col min="1549" max="1549" width="11.140625" style="8" customWidth="1"/>
    <col min="1550" max="1792" width="9.140625" style="8"/>
    <col min="1793" max="1793" width="12.140625" style="8" customWidth="1"/>
    <col min="1794" max="1794" width="46.7109375" style="8" customWidth="1"/>
    <col min="1795" max="1795" width="16.140625" style="8" customWidth="1"/>
    <col min="1796" max="1797" width="18.85546875" style="8" customWidth="1"/>
    <col min="1798" max="1798" width="17.28515625" style="8" bestFit="1" customWidth="1"/>
    <col min="1799" max="1799" width="16.85546875" style="8" customWidth="1"/>
    <col min="1800" max="1800" width="0" style="8" hidden="1" customWidth="1"/>
    <col min="1801" max="1801" width="20.140625" style="8" customWidth="1"/>
    <col min="1802" max="1802" width="18.85546875" style="8" bestFit="1" customWidth="1"/>
    <col min="1803" max="1803" width="17.5703125" style="8" bestFit="1" customWidth="1"/>
    <col min="1804" max="1804" width="51.140625" style="8" customWidth="1"/>
    <col min="1805" max="1805" width="11.140625" style="8" customWidth="1"/>
    <col min="1806" max="2048" width="9.140625" style="8"/>
    <col min="2049" max="2049" width="12.140625" style="8" customWidth="1"/>
    <col min="2050" max="2050" width="46.7109375" style="8" customWidth="1"/>
    <col min="2051" max="2051" width="16.140625" style="8" customWidth="1"/>
    <col min="2052" max="2053" width="18.85546875" style="8" customWidth="1"/>
    <col min="2054" max="2054" width="17.28515625" style="8" bestFit="1" customWidth="1"/>
    <col min="2055" max="2055" width="16.85546875" style="8" customWidth="1"/>
    <col min="2056" max="2056" width="0" style="8" hidden="1" customWidth="1"/>
    <col min="2057" max="2057" width="20.140625" style="8" customWidth="1"/>
    <col min="2058" max="2058" width="18.85546875" style="8" bestFit="1" customWidth="1"/>
    <col min="2059" max="2059" width="17.5703125" style="8" bestFit="1" customWidth="1"/>
    <col min="2060" max="2060" width="51.140625" style="8" customWidth="1"/>
    <col min="2061" max="2061" width="11.140625" style="8" customWidth="1"/>
    <col min="2062" max="2304" width="9.140625" style="8"/>
    <col min="2305" max="2305" width="12.140625" style="8" customWidth="1"/>
    <col min="2306" max="2306" width="46.7109375" style="8" customWidth="1"/>
    <col min="2307" max="2307" width="16.140625" style="8" customWidth="1"/>
    <col min="2308" max="2309" width="18.85546875" style="8" customWidth="1"/>
    <col min="2310" max="2310" width="17.28515625" style="8" bestFit="1" customWidth="1"/>
    <col min="2311" max="2311" width="16.85546875" style="8" customWidth="1"/>
    <col min="2312" max="2312" width="0" style="8" hidden="1" customWidth="1"/>
    <col min="2313" max="2313" width="20.140625" style="8" customWidth="1"/>
    <col min="2314" max="2314" width="18.85546875" style="8" bestFit="1" customWidth="1"/>
    <col min="2315" max="2315" width="17.5703125" style="8" bestFit="1" customWidth="1"/>
    <col min="2316" max="2316" width="51.140625" style="8" customWidth="1"/>
    <col min="2317" max="2317" width="11.140625" style="8" customWidth="1"/>
    <col min="2318" max="2560" width="9.140625" style="8"/>
    <col min="2561" max="2561" width="12.140625" style="8" customWidth="1"/>
    <col min="2562" max="2562" width="46.7109375" style="8" customWidth="1"/>
    <col min="2563" max="2563" width="16.140625" style="8" customWidth="1"/>
    <col min="2564" max="2565" width="18.85546875" style="8" customWidth="1"/>
    <col min="2566" max="2566" width="17.28515625" style="8" bestFit="1" customWidth="1"/>
    <col min="2567" max="2567" width="16.85546875" style="8" customWidth="1"/>
    <col min="2568" max="2568" width="0" style="8" hidden="1" customWidth="1"/>
    <col min="2569" max="2569" width="20.140625" style="8" customWidth="1"/>
    <col min="2570" max="2570" width="18.85546875" style="8" bestFit="1" customWidth="1"/>
    <col min="2571" max="2571" width="17.5703125" style="8" bestFit="1" customWidth="1"/>
    <col min="2572" max="2572" width="51.140625" style="8" customWidth="1"/>
    <col min="2573" max="2573" width="11.140625" style="8" customWidth="1"/>
    <col min="2574" max="2816" width="9.140625" style="8"/>
    <col min="2817" max="2817" width="12.140625" style="8" customWidth="1"/>
    <col min="2818" max="2818" width="46.7109375" style="8" customWidth="1"/>
    <col min="2819" max="2819" width="16.140625" style="8" customWidth="1"/>
    <col min="2820" max="2821" width="18.85546875" style="8" customWidth="1"/>
    <col min="2822" max="2822" width="17.28515625" style="8" bestFit="1" customWidth="1"/>
    <col min="2823" max="2823" width="16.85546875" style="8" customWidth="1"/>
    <col min="2824" max="2824" width="0" style="8" hidden="1" customWidth="1"/>
    <col min="2825" max="2825" width="20.140625" style="8" customWidth="1"/>
    <col min="2826" max="2826" width="18.85546875" style="8" bestFit="1" customWidth="1"/>
    <col min="2827" max="2827" width="17.5703125" style="8" bestFit="1" customWidth="1"/>
    <col min="2828" max="2828" width="51.140625" style="8" customWidth="1"/>
    <col min="2829" max="2829" width="11.140625" style="8" customWidth="1"/>
    <col min="2830" max="3072" width="9.140625" style="8"/>
    <col min="3073" max="3073" width="12.140625" style="8" customWidth="1"/>
    <col min="3074" max="3074" width="46.7109375" style="8" customWidth="1"/>
    <col min="3075" max="3075" width="16.140625" style="8" customWidth="1"/>
    <col min="3076" max="3077" width="18.85546875" style="8" customWidth="1"/>
    <col min="3078" max="3078" width="17.28515625" style="8" bestFit="1" customWidth="1"/>
    <col min="3079" max="3079" width="16.85546875" style="8" customWidth="1"/>
    <col min="3080" max="3080" width="0" style="8" hidden="1" customWidth="1"/>
    <col min="3081" max="3081" width="20.140625" style="8" customWidth="1"/>
    <col min="3082" max="3082" width="18.85546875" style="8" bestFit="1" customWidth="1"/>
    <col min="3083" max="3083" width="17.5703125" style="8" bestFit="1" customWidth="1"/>
    <col min="3084" max="3084" width="51.140625" style="8" customWidth="1"/>
    <col min="3085" max="3085" width="11.140625" style="8" customWidth="1"/>
    <col min="3086" max="3328" width="9.140625" style="8"/>
    <col min="3329" max="3329" width="12.140625" style="8" customWidth="1"/>
    <col min="3330" max="3330" width="46.7109375" style="8" customWidth="1"/>
    <col min="3331" max="3331" width="16.140625" style="8" customWidth="1"/>
    <col min="3332" max="3333" width="18.85546875" style="8" customWidth="1"/>
    <col min="3334" max="3334" width="17.28515625" style="8" bestFit="1" customWidth="1"/>
    <col min="3335" max="3335" width="16.85546875" style="8" customWidth="1"/>
    <col min="3336" max="3336" width="0" style="8" hidden="1" customWidth="1"/>
    <col min="3337" max="3337" width="20.140625" style="8" customWidth="1"/>
    <col min="3338" max="3338" width="18.85546875" style="8" bestFit="1" customWidth="1"/>
    <col min="3339" max="3339" width="17.5703125" style="8" bestFit="1" customWidth="1"/>
    <col min="3340" max="3340" width="51.140625" style="8" customWidth="1"/>
    <col min="3341" max="3341" width="11.140625" style="8" customWidth="1"/>
    <col min="3342" max="3584" width="9.140625" style="8"/>
    <col min="3585" max="3585" width="12.140625" style="8" customWidth="1"/>
    <col min="3586" max="3586" width="46.7109375" style="8" customWidth="1"/>
    <col min="3587" max="3587" width="16.140625" style="8" customWidth="1"/>
    <col min="3588" max="3589" width="18.85546875" style="8" customWidth="1"/>
    <col min="3590" max="3590" width="17.28515625" style="8" bestFit="1" customWidth="1"/>
    <col min="3591" max="3591" width="16.85546875" style="8" customWidth="1"/>
    <col min="3592" max="3592" width="0" style="8" hidden="1" customWidth="1"/>
    <col min="3593" max="3593" width="20.140625" style="8" customWidth="1"/>
    <col min="3594" max="3594" width="18.85546875" style="8" bestFit="1" customWidth="1"/>
    <col min="3595" max="3595" width="17.5703125" style="8" bestFit="1" customWidth="1"/>
    <col min="3596" max="3596" width="51.140625" style="8" customWidth="1"/>
    <col min="3597" max="3597" width="11.140625" style="8" customWidth="1"/>
    <col min="3598" max="3840" width="9.140625" style="8"/>
    <col min="3841" max="3841" width="12.140625" style="8" customWidth="1"/>
    <col min="3842" max="3842" width="46.7109375" style="8" customWidth="1"/>
    <col min="3843" max="3843" width="16.140625" style="8" customWidth="1"/>
    <col min="3844" max="3845" width="18.85546875" style="8" customWidth="1"/>
    <col min="3846" max="3846" width="17.28515625" style="8" bestFit="1" customWidth="1"/>
    <col min="3847" max="3847" width="16.85546875" style="8" customWidth="1"/>
    <col min="3848" max="3848" width="0" style="8" hidden="1" customWidth="1"/>
    <col min="3849" max="3849" width="20.140625" style="8" customWidth="1"/>
    <col min="3850" max="3850" width="18.85546875" style="8" bestFit="1" customWidth="1"/>
    <col min="3851" max="3851" width="17.5703125" style="8" bestFit="1" customWidth="1"/>
    <col min="3852" max="3852" width="51.140625" style="8" customWidth="1"/>
    <col min="3853" max="3853" width="11.140625" style="8" customWidth="1"/>
    <col min="3854" max="4096" width="9.140625" style="8"/>
    <col min="4097" max="4097" width="12.140625" style="8" customWidth="1"/>
    <col min="4098" max="4098" width="46.7109375" style="8" customWidth="1"/>
    <col min="4099" max="4099" width="16.140625" style="8" customWidth="1"/>
    <col min="4100" max="4101" width="18.85546875" style="8" customWidth="1"/>
    <col min="4102" max="4102" width="17.28515625" style="8" bestFit="1" customWidth="1"/>
    <col min="4103" max="4103" width="16.85546875" style="8" customWidth="1"/>
    <col min="4104" max="4104" width="0" style="8" hidden="1" customWidth="1"/>
    <col min="4105" max="4105" width="20.140625" style="8" customWidth="1"/>
    <col min="4106" max="4106" width="18.85546875" style="8" bestFit="1" customWidth="1"/>
    <col min="4107" max="4107" width="17.5703125" style="8" bestFit="1" customWidth="1"/>
    <col min="4108" max="4108" width="51.140625" style="8" customWidth="1"/>
    <col min="4109" max="4109" width="11.140625" style="8" customWidth="1"/>
    <col min="4110" max="4352" width="9.140625" style="8"/>
    <col min="4353" max="4353" width="12.140625" style="8" customWidth="1"/>
    <col min="4354" max="4354" width="46.7109375" style="8" customWidth="1"/>
    <col min="4355" max="4355" width="16.140625" style="8" customWidth="1"/>
    <col min="4356" max="4357" width="18.85546875" style="8" customWidth="1"/>
    <col min="4358" max="4358" width="17.28515625" style="8" bestFit="1" customWidth="1"/>
    <col min="4359" max="4359" width="16.85546875" style="8" customWidth="1"/>
    <col min="4360" max="4360" width="0" style="8" hidden="1" customWidth="1"/>
    <col min="4361" max="4361" width="20.140625" style="8" customWidth="1"/>
    <col min="4362" max="4362" width="18.85546875" style="8" bestFit="1" customWidth="1"/>
    <col min="4363" max="4363" width="17.5703125" style="8" bestFit="1" customWidth="1"/>
    <col min="4364" max="4364" width="51.140625" style="8" customWidth="1"/>
    <col min="4365" max="4365" width="11.140625" style="8" customWidth="1"/>
    <col min="4366" max="4608" width="9.140625" style="8"/>
    <col min="4609" max="4609" width="12.140625" style="8" customWidth="1"/>
    <col min="4610" max="4610" width="46.7109375" style="8" customWidth="1"/>
    <col min="4611" max="4611" width="16.140625" style="8" customWidth="1"/>
    <col min="4612" max="4613" width="18.85546875" style="8" customWidth="1"/>
    <col min="4614" max="4614" width="17.28515625" style="8" bestFit="1" customWidth="1"/>
    <col min="4615" max="4615" width="16.85546875" style="8" customWidth="1"/>
    <col min="4616" max="4616" width="0" style="8" hidden="1" customWidth="1"/>
    <col min="4617" max="4617" width="20.140625" style="8" customWidth="1"/>
    <col min="4618" max="4618" width="18.85546875" style="8" bestFit="1" customWidth="1"/>
    <col min="4619" max="4619" width="17.5703125" style="8" bestFit="1" customWidth="1"/>
    <col min="4620" max="4620" width="51.140625" style="8" customWidth="1"/>
    <col min="4621" max="4621" width="11.140625" style="8" customWidth="1"/>
    <col min="4622" max="4864" width="9.140625" style="8"/>
    <col min="4865" max="4865" width="12.140625" style="8" customWidth="1"/>
    <col min="4866" max="4866" width="46.7109375" style="8" customWidth="1"/>
    <col min="4867" max="4867" width="16.140625" style="8" customWidth="1"/>
    <col min="4868" max="4869" width="18.85546875" style="8" customWidth="1"/>
    <col min="4870" max="4870" width="17.28515625" style="8" bestFit="1" customWidth="1"/>
    <col min="4871" max="4871" width="16.85546875" style="8" customWidth="1"/>
    <col min="4872" max="4872" width="0" style="8" hidden="1" customWidth="1"/>
    <col min="4873" max="4873" width="20.140625" style="8" customWidth="1"/>
    <col min="4874" max="4874" width="18.85546875" style="8" bestFit="1" customWidth="1"/>
    <col min="4875" max="4875" width="17.5703125" style="8" bestFit="1" customWidth="1"/>
    <col min="4876" max="4876" width="51.140625" style="8" customWidth="1"/>
    <col min="4877" max="4877" width="11.140625" style="8" customWidth="1"/>
    <col min="4878" max="5120" width="9.140625" style="8"/>
    <col min="5121" max="5121" width="12.140625" style="8" customWidth="1"/>
    <col min="5122" max="5122" width="46.7109375" style="8" customWidth="1"/>
    <col min="5123" max="5123" width="16.140625" style="8" customWidth="1"/>
    <col min="5124" max="5125" width="18.85546875" style="8" customWidth="1"/>
    <col min="5126" max="5126" width="17.28515625" style="8" bestFit="1" customWidth="1"/>
    <col min="5127" max="5127" width="16.85546875" style="8" customWidth="1"/>
    <col min="5128" max="5128" width="0" style="8" hidden="1" customWidth="1"/>
    <col min="5129" max="5129" width="20.140625" style="8" customWidth="1"/>
    <col min="5130" max="5130" width="18.85546875" style="8" bestFit="1" customWidth="1"/>
    <col min="5131" max="5131" width="17.5703125" style="8" bestFit="1" customWidth="1"/>
    <col min="5132" max="5132" width="51.140625" style="8" customWidth="1"/>
    <col min="5133" max="5133" width="11.140625" style="8" customWidth="1"/>
    <col min="5134" max="5376" width="9.140625" style="8"/>
    <col min="5377" max="5377" width="12.140625" style="8" customWidth="1"/>
    <col min="5378" max="5378" width="46.7109375" style="8" customWidth="1"/>
    <col min="5379" max="5379" width="16.140625" style="8" customWidth="1"/>
    <col min="5380" max="5381" width="18.85546875" style="8" customWidth="1"/>
    <col min="5382" max="5382" width="17.28515625" style="8" bestFit="1" customWidth="1"/>
    <col min="5383" max="5383" width="16.85546875" style="8" customWidth="1"/>
    <col min="5384" max="5384" width="0" style="8" hidden="1" customWidth="1"/>
    <col min="5385" max="5385" width="20.140625" style="8" customWidth="1"/>
    <col min="5386" max="5386" width="18.85546875" style="8" bestFit="1" customWidth="1"/>
    <col min="5387" max="5387" width="17.5703125" style="8" bestFit="1" customWidth="1"/>
    <col min="5388" max="5388" width="51.140625" style="8" customWidth="1"/>
    <col min="5389" max="5389" width="11.140625" style="8" customWidth="1"/>
    <col min="5390" max="5632" width="9.140625" style="8"/>
    <col min="5633" max="5633" width="12.140625" style="8" customWidth="1"/>
    <col min="5634" max="5634" width="46.7109375" style="8" customWidth="1"/>
    <col min="5635" max="5635" width="16.140625" style="8" customWidth="1"/>
    <col min="5636" max="5637" width="18.85546875" style="8" customWidth="1"/>
    <col min="5638" max="5638" width="17.28515625" style="8" bestFit="1" customWidth="1"/>
    <col min="5639" max="5639" width="16.85546875" style="8" customWidth="1"/>
    <col min="5640" max="5640" width="0" style="8" hidden="1" customWidth="1"/>
    <col min="5641" max="5641" width="20.140625" style="8" customWidth="1"/>
    <col min="5642" max="5642" width="18.85546875" style="8" bestFit="1" customWidth="1"/>
    <col min="5643" max="5643" width="17.5703125" style="8" bestFit="1" customWidth="1"/>
    <col min="5644" max="5644" width="51.140625" style="8" customWidth="1"/>
    <col min="5645" max="5645" width="11.140625" style="8" customWidth="1"/>
    <col min="5646" max="5888" width="9.140625" style="8"/>
    <col min="5889" max="5889" width="12.140625" style="8" customWidth="1"/>
    <col min="5890" max="5890" width="46.7109375" style="8" customWidth="1"/>
    <col min="5891" max="5891" width="16.140625" style="8" customWidth="1"/>
    <col min="5892" max="5893" width="18.85546875" style="8" customWidth="1"/>
    <col min="5894" max="5894" width="17.28515625" style="8" bestFit="1" customWidth="1"/>
    <col min="5895" max="5895" width="16.85546875" style="8" customWidth="1"/>
    <col min="5896" max="5896" width="0" style="8" hidden="1" customWidth="1"/>
    <col min="5897" max="5897" width="20.140625" style="8" customWidth="1"/>
    <col min="5898" max="5898" width="18.85546875" style="8" bestFit="1" customWidth="1"/>
    <col min="5899" max="5899" width="17.5703125" style="8" bestFit="1" customWidth="1"/>
    <col min="5900" max="5900" width="51.140625" style="8" customWidth="1"/>
    <col min="5901" max="5901" width="11.140625" style="8" customWidth="1"/>
    <col min="5902" max="6144" width="9.140625" style="8"/>
    <col min="6145" max="6145" width="12.140625" style="8" customWidth="1"/>
    <col min="6146" max="6146" width="46.7109375" style="8" customWidth="1"/>
    <col min="6147" max="6147" width="16.140625" style="8" customWidth="1"/>
    <col min="6148" max="6149" width="18.85546875" style="8" customWidth="1"/>
    <col min="6150" max="6150" width="17.28515625" style="8" bestFit="1" customWidth="1"/>
    <col min="6151" max="6151" width="16.85546875" style="8" customWidth="1"/>
    <col min="6152" max="6152" width="0" style="8" hidden="1" customWidth="1"/>
    <col min="6153" max="6153" width="20.140625" style="8" customWidth="1"/>
    <col min="6154" max="6154" width="18.85546875" style="8" bestFit="1" customWidth="1"/>
    <col min="6155" max="6155" width="17.5703125" style="8" bestFit="1" customWidth="1"/>
    <col min="6156" max="6156" width="51.140625" style="8" customWidth="1"/>
    <col min="6157" max="6157" width="11.140625" style="8" customWidth="1"/>
    <col min="6158" max="6400" width="9.140625" style="8"/>
    <col min="6401" max="6401" width="12.140625" style="8" customWidth="1"/>
    <col min="6402" max="6402" width="46.7109375" style="8" customWidth="1"/>
    <col min="6403" max="6403" width="16.140625" style="8" customWidth="1"/>
    <col min="6404" max="6405" width="18.85546875" style="8" customWidth="1"/>
    <col min="6406" max="6406" width="17.28515625" style="8" bestFit="1" customWidth="1"/>
    <col min="6407" max="6407" width="16.85546875" style="8" customWidth="1"/>
    <col min="6408" max="6408" width="0" style="8" hidden="1" customWidth="1"/>
    <col min="6409" max="6409" width="20.140625" style="8" customWidth="1"/>
    <col min="6410" max="6410" width="18.85546875" style="8" bestFit="1" customWidth="1"/>
    <col min="6411" max="6411" width="17.5703125" style="8" bestFit="1" customWidth="1"/>
    <col min="6412" max="6412" width="51.140625" style="8" customWidth="1"/>
    <col min="6413" max="6413" width="11.140625" style="8" customWidth="1"/>
    <col min="6414" max="6656" width="9.140625" style="8"/>
    <col min="6657" max="6657" width="12.140625" style="8" customWidth="1"/>
    <col min="6658" max="6658" width="46.7109375" style="8" customWidth="1"/>
    <col min="6659" max="6659" width="16.140625" style="8" customWidth="1"/>
    <col min="6660" max="6661" width="18.85546875" style="8" customWidth="1"/>
    <col min="6662" max="6662" width="17.28515625" style="8" bestFit="1" customWidth="1"/>
    <col min="6663" max="6663" width="16.85546875" style="8" customWidth="1"/>
    <col min="6664" max="6664" width="0" style="8" hidden="1" customWidth="1"/>
    <col min="6665" max="6665" width="20.140625" style="8" customWidth="1"/>
    <col min="6666" max="6666" width="18.85546875" style="8" bestFit="1" customWidth="1"/>
    <col min="6667" max="6667" width="17.5703125" style="8" bestFit="1" customWidth="1"/>
    <col min="6668" max="6668" width="51.140625" style="8" customWidth="1"/>
    <col min="6669" max="6669" width="11.140625" style="8" customWidth="1"/>
    <col min="6670" max="6912" width="9.140625" style="8"/>
    <col min="6913" max="6913" width="12.140625" style="8" customWidth="1"/>
    <col min="6914" max="6914" width="46.7109375" style="8" customWidth="1"/>
    <col min="6915" max="6915" width="16.140625" style="8" customWidth="1"/>
    <col min="6916" max="6917" width="18.85546875" style="8" customWidth="1"/>
    <col min="6918" max="6918" width="17.28515625" style="8" bestFit="1" customWidth="1"/>
    <col min="6919" max="6919" width="16.85546875" style="8" customWidth="1"/>
    <col min="6920" max="6920" width="0" style="8" hidden="1" customWidth="1"/>
    <col min="6921" max="6921" width="20.140625" style="8" customWidth="1"/>
    <col min="6922" max="6922" width="18.85546875" style="8" bestFit="1" customWidth="1"/>
    <col min="6923" max="6923" width="17.5703125" style="8" bestFit="1" customWidth="1"/>
    <col min="6924" max="6924" width="51.140625" style="8" customWidth="1"/>
    <col min="6925" max="6925" width="11.140625" style="8" customWidth="1"/>
    <col min="6926" max="7168" width="9.140625" style="8"/>
    <col min="7169" max="7169" width="12.140625" style="8" customWidth="1"/>
    <col min="7170" max="7170" width="46.7109375" style="8" customWidth="1"/>
    <col min="7171" max="7171" width="16.140625" style="8" customWidth="1"/>
    <col min="7172" max="7173" width="18.85546875" style="8" customWidth="1"/>
    <col min="7174" max="7174" width="17.28515625" style="8" bestFit="1" customWidth="1"/>
    <col min="7175" max="7175" width="16.85546875" style="8" customWidth="1"/>
    <col min="7176" max="7176" width="0" style="8" hidden="1" customWidth="1"/>
    <col min="7177" max="7177" width="20.140625" style="8" customWidth="1"/>
    <col min="7178" max="7178" width="18.85546875" style="8" bestFit="1" customWidth="1"/>
    <col min="7179" max="7179" width="17.5703125" style="8" bestFit="1" customWidth="1"/>
    <col min="7180" max="7180" width="51.140625" style="8" customWidth="1"/>
    <col min="7181" max="7181" width="11.140625" style="8" customWidth="1"/>
    <col min="7182" max="7424" width="9.140625" style="8"/>
    <col min="7425" max="7425" width="12.140625" style="8" customWidth="1"/>
    <col min="7426" max="7426" width="46.7109375" style="8" customWidth="1"/>
    <col min="7427" max="7427" width="16.140625" style="8" customWidth="1"/>
    <col min="7428" max="7429" width="18.85546875" style="8" customWidth="1"/>
    <col min="7430" max="7430" width="17.28515625" style="8" bestFit="1" customWidth="1"/>
    <col min="7431" max="7431" width="16.85546875" style="8" customWidth="1"/>
    <col min="7432" max="7432" width="0" style="8" hidden="1" customWidth="1"/>
    <col min="7433" max="7433" width="20.140625" style="8" customWidth="1"/>
    <col min="7434" max="7434" width="18.85546875" style="8" bestFit="1" customWidth="1"/>
    <col min="7435" max="7435" width="17.5703125" style="8" bestFit="1" customWidth="1"/>
    <col min="7436" max="7436" width="51.140625" style="8" customWidth="1"/>
    <col min="7437" max="7437" width="11.140625" style="8" customWidth="1"/>
    <col min="7438" max="7680" width="9.140625" style="8"/>
    <col min="7681" max="7681" width="12.140625" style="8" customWidth="1"/>
    <col min="7682" max="7682" width="46.7109375" style="8" customWidth="1"/>
    <col min="7683" max="7683" width="16.140625" style="8" customWidth="1"/>
    <col min="7684" max="7685" width="18.85546875" style="8" customWidth="1"/>
    <col min="7686" max="7686" width="17.28515625" style="8" bestFit="1" customWidth="1"/>
    <col min="7687" max="7687" width="16.85546875" style="8" customWidth="1"/>
    <col min="7688" max="7688" width="0" style="8" hidden="1" customWidth="1"/>
    <col min="7689" max="7689" width="20.140625" style="8" customWidth="1"/>
    <col min="7690" max="7690" width="18.85546875" style="8" bestFit="1" customWidth="1"/>
    <col min="7691" max="7691" width="17.5703125" style="8" bestFit="1" customWidth="1"/>
    <col min="7692" max="7692" width="51.140625" style="8" customWidth="1"/>
    <col min="7693" max="7693" width="11.140625" style="8" customWidth="1"/>
    <col min="7694" max="7936" width="9.140625" style="8"/>
    <col min="7937" max="7937" width="12.140625" style="8" customWidth="1"/>
    <col min="7938" max="7938" width="46.7109375" style="8" customWidth="1"/>
    <col min="7939" max="7939" width="16.140625" style="8" customWidth="1"/>
    <col min="7940" max="7941" width="18.85546875" style="8" customWidth="1"/>
    <col min="7942" max="7942" width="17.28515625" style="8" bestFit="1" customWidth="1"/>
    <col min="7943" max="7943" width="16.85546875" style="8" customWidth="1"/>
    <col min="7944" max="7944" width="0" style="8" hidden="1" customWidth="1"/>
    <col min="7945" max="7945" width="20.140625" style="8" customWidth="1"/>
    <col min="7946" max="7946" width="18.85546875" style="8" bestFit="1" customWidth="1"/>
    <col min="7947" max="7947" width="17.5703125" style="8" bestFit="1" customWidth="1"/>
    <col min="7948" max="7948" width="51.140625" style="8" customWidth="1"/>
    <col min="7949" max="7949" width="11.140625" style="8" customWidth="1"/>
    <col min="7950" max="8192" width="9.140625" style="8"/>
    <col min="8193" max="8193" width="12.140625" style="8" customWidth="1"/>
    <col min="8194" max="8194" width="46.7109375" style="8" customWidth="1"/>
    <col min="8195" max="8195" width="16.140625" style="8" customWidth="1"/>
    <col min="8196" max="8197" width="18.85546875" style="8" customWidth="1"/>
    <col min="8198" max="8198" width="17.28515625" style="8" bestFit="1" customWidth="1"/>
    <col min="8199" max="8199" width="16.85546875" style="8" customWidth="1"/>
    <col min="8200" max="8200" width="0" style="8" hidden="1" customWidth="1"/>
    <col min="8201" max="8201" width="20.140625" style="8" customWidth="1"/>
    <col min="8202" max="8202" width="18.85546875" style="8" bestFit="1" customWidth="1"/>
    <col min="8203" max="8203" width="17.5703125" style="8" bestFit="1" customWidth="1"/>
    <col min="8204" max="8204" width="51.140625" style="8" customWidth="1"/>
    <col min="8205" max="8205" width="11.140625" style="8" customWidth="1"/>
    <col min="8206" max="8448" width="9.140625" style="8"/>
    <col min="8449" max="8449" width="12.140625" style="8" customWidth="1"/>
    <col min="8450" max="8450" width="46.7109375" style="8" customWidth="1"/>
    <col min="8451" max="8451" width="16.140625" style="8" customWidth="1"/>
    <col min="8452" max="8453" width="18.85546875" style="8" customWidth="1"/>
    <col min="8454" max="8454" width="17.28515625" style="8" bestFit="1" customWidth="1"/>
    <col min="8455" max="8455" width="16.85546875" style="8" customWidth="1"/>
    <col min="8456" max="8456" width="0" style="8" hidden="1" customWidth="1"/>
    <col min="8457" max="8457" width="20.140625" style="8" customWidth="1"/>
    <col min="8458" max="8458" width="18.85546875" style="8" bestFit="1" customWidth="1"/>
    <col min="8459" max="8459" width="17.5703125" style="8" bestFit="1" customWidth="1"/>
    <col min="8460" max="8460" width="51.140625" style="8" customWidth="1"/>
    <col min="8461" max="8461" width="11.140625" style="8" customWidth="1"/>
    <col min="8462" max="8704" width="9.140625" style="8"/>
    <col min="8705" max="8705" width="12.140625" style="8" customWidth="1"/>
    <col min="8706" max="8706" width="46.7109375" style="8" customWidth="1"/>
    <col min="8707" max="8707" width="16.140625" style="8" customWidth="1"/>
    <col min="8708" max="8709" width="18.85546875" style="8" customWidth="1"/>
    <col min="8710" max="8710" width="17.28515625" style="8" bestFit="1" customWidth="1"/>
    <col min="8711" max="8711" width="16.85546875" style="8" customWidth="1"/>
    <col min="8712" max="8712" width="0" style="8" hidden="1" customWidth="1"/>
    <col min="8713" max="8713" width="20.140625" style="8" customWidth="1"/>
    <col min="8714" max="8714" width="18.85546875" style="8" bestFit="1" customWidth="1"/>
    <col min="8715" max="8715" width="17.5703125" style="8" bestFit="1" customWidth="1"/>
    <col min="8716" max="8716" width="51.140625" style="8" customWidth="1"/>
    <col min="8717" max="8717" width="11.140625" style="8" customWidth="1"/>
    <col min="8718" max="8960" width="9.140625" style="8"/>
    <col min="8961" max="8961" width="12.140625" style="8" customWidth="1"/>
    <col min="8962" max="8962" width="46.7109375" style="8" customWidth="1"/>
    <col min="8963" max="8963" width="16.140625" style="8" customWidth="1"/>
    <col min="8964" max="8965" width="18.85546875" style="8" customWidth="1"/>
    <col min="8966" max="8966" width="17.28515625" style="8" bestFit="1" customWidth="1"/>
    <col min="8967" max="8967" width="16.85546875" style="8" customWidth="1"/>
    <col min="8968" max="8968" width="0" style="8" hidden="1" customWidth="1"/>
    <col min="8969" max="8969" width="20.140625" style="8" customWidth="1"/>
    <col min="8970" max="8970" width="18.85546875" style="8" bestFit="1" customWidth="1"/>
    <col min="8971" max="8971" width="17.5703125" style="8" bestFit="1" customWidth="1"/>
    <col min="8972" max="8972" width="51.140625" style="8" customWidth="1"/>
    <col min="8973" max="8973" width="11.140625" style="8" customWidth="1"/>
    <col min="8974" max="9216" width="9.140625" style="8"/>
    <col min="9217" max="9217" width="12.140625" style="8" customWidth="1"/>
    <col min="9218" max="9218" width="46.7109375" style="8" customWidth="1"/>
    <col min="9219" max="9219" width="16.140625" style="8" customWidth="1"/>
    <col min="9220" max="9221" width="18.85546875" style="8" customWidth="1"/>
    <col min="9222" max="9222" width="17.28515625" style="8" bestFit="1" customWidth="1"/>
    <col min="9223" max="9223" width="16.85546875" style="8" customWidth="1"/>
    <col min="9224" max="9224" width="0" style="8" hidden="1" customWidth="1"/>
    <col min="9225" max="9225" width="20.140625" style="8" customWidth="1"/>
    <col min="9226" max="9226" width="18.85546875" style="8" bestFit="1" customWidth="1"/>
    <col min="9227" max="9227" width="17.5703125" style="8" bestFit="1" customWidth="1"/>
    <col min="9228" max="9228" width="51.140625" style="8" customWidth="1"/>
    <col min="9229" max="9229" width="11.140625" style="8" customWidth="1"/>
    <col min="9230" max="9472" width="9.140625" style="8"/>
    <col min="9473" max="9473" width="12.140625" style="8" customWidth="1"/>
    <col min="9474" max="9474" width="46.7109375" style="8" customWidth="1"/>
    <col min="9475" max="9475" width="16.140625" style="8" customWidth="1"/>
    <col min="9476" max="9477" width="18.85546875" style="8" customWidth="1"/>
    <col min="9478" max="9478" width="17.28515625" style="8" bestFit="1" customWidth="1"/>
    <col min="9479" max="9479" width="16.85546875" style="8" customWidth="1"/>
    <col min="9480" max="9480" width="0" style="8" hidden="1" customWidth="1"/>
    <col min="9481" max="9481" width="20.140625" style="8" customWidth="1"/>
    <col min="9482" max="9482" width="18.85546875" style="8" bestFit="1" customWidth="1"/>
    <col min="9483" max="9483" width="17.5703125" style="8" bestFit="1" customWidth="1"/>
    <col min="9484" max="9484" width="51.140625" style="8" customWidth="1"/>
    <col min="9485" max="9485" width="11.140625" style="8" customWidth="1"/>
    <col min="9486" max="9728" width="9.140625" style="8"/>
    <col min="9729" max="9729" width="12.140625" style="8" customWidth="1"/>
    <col min="9730" max="9730" width="46.7109375" style="8" customWidth="1"/>
    <col min="9731" max="9731" width="16.140625" style="8" customWidth="1"/>
    <col min="9732" max="9733" width="18.85546875" style="8" customWidth="1"/>
    <col min="9734" max="9734" width="17.28515625" style="8" bestFit="1" customWidth="1"/>
    <col min="9735" max="9735" width="16.85546875" style="8" customWidth="1"/>
    <col min="9736" max="9736" width="0" style="8" hidden="1" customWidth="1"/>
    <col min="9737" max="9737" width="20.140625" style="8" customWidth="1"/>
    <col min="9738" max="9738" width="18.85546875" style="8" bestFit="1" customWidth="1"/>
    <col min="9739" max="9739" width="17.5703125" style="8" bestFit="1" customWidth="1"/>
    <col min="9740" max="9740" width="51.140625" style="8" customWidth="1"/>
    <col min="9741" max="9741" width="11.140625" style="8" customWidth="1"/>
    <col min="9742" max="9984" width="9.140625" style="8"/>
    <col min="9985" max="9985" width="12.140625" style="8" customWidth="1"/>
    <col min="9986" max="9986" width="46.7109375" style="8" customWidth="1"/>
    <col min="9987" max="9987" width="16.140625" style="8" customWidth="1"/>
    <col min="9988" max="9989" width="18.85546875" style="8" customWidth="1"/>
    <col min="9990" max="9990" width="17.28515625" style="8" bestFit="1" customWidth="1"/>
    <col min="9991" max="9991" width="16.85546875" style="8" customWidth="1"/>
    <col min="9992" max="9992" width="0" style="8" hidden="1" customWidth="1"/>
    <col min="9993" max="9993" width="20.140625" style="8" customWidth="1"/>
    <col min="9994" max="9994" width="18.85546875" style="8" bestFit="1" customWidth="1"/>
    <col min="9995" max="9995" width="17.5703125" style="8" bestFit="1" customWidth="1"/>
    <col min="9996" max="9996" width="51.140625" style="8" customWidth="1"/>
    <col min="9997" max="9997" width="11.140625" style="8" customWidth="1"/>
    <col min="9998" max="10240" width="9.140625" style="8"/>
    <col min="10241" max="10241" width="12.140625" style="8" customWidth="1"/>
    <col min="10242" max="10242" width="46.7109375" style="8" customWidth="1"/>
    <col min="10243" max="10243" width="16.140625" style="8" customWidth="1"/>
    <col min="10244" max="10245" width="18.85546875" style="8" customWidth="1"/>
    <col min="10246" max="10246" width="17.28515625" style="8" bestFit="1" customWidth="1"/>
    <col min="10247" max="10247" width="16.85546875" style="8" customWidth="1"/>
    <col min="10248" max="10248" width="0" style="8" hidden="1" customWidth="1"/>
    <col min="10249" max="10249" width="20.140625" style="8" customWidth="1"/>
    <col min="10250" max="10250" width="18.85546875" style="8" bestFit="1" customWidth="1"/>
    <col min="10251" max="10251" width="17.5703125" style="8" bestFit="1" customWidth="1"/>
    <col min="10252" max="10252" width="51.140625" style="8" customWidth="1"/>
    <col min="10253" max="10253" width="11.140625" style="8" customWidth="1"/>
    <col min="10254" max="10496" width="9.140625" style="8"/>
    <col min="10497" max="10497" width="12.140625" style="8" customWidth="1"/>
    <col min="10498" max="10498" width="46.7109375" style="8" customWidth="1"/>
    <col min="10499" max="10499" width="16.140625" style="8" customWidth="1"/>
    <col min="10500" max="10501" width="18.85546875" style="8" customWidth="1"/>
    <col min="10502" max="10502" width="17.28515625" style="8" bestFit="1" customWidth="1"/>
    <col min="10503" max="10503" width="16.85546875" style="8" customWidth="1"/>
    <col min="10504" max="10504" width="0" style="8" hidden="1" customWidth="1"/>
    <col min="10505" max="10505" width="20.140625" style="8" customWidth="1"/>
    <col min="10506" max="10506" width="18.85546875" style="8" bestFit="1" customWidth="1"/>
    <col min="10507" max="10507" width="17.5703125" style="8" bestFit="1" customWidth="1"/>
    <col min="10508" max="10508" width="51.140625" style="8" customWidth="1"/>
    <col min="10509" max="10509" width="11.140625" style="8" customWidth="1"/>
    <col min="10510" max="10752" width="9.140625" style="8"/>
    <col min="10753" max="10753" width="12.140625" style="8" customWidth="1"/>
    <col min="10754" max="10754" width="46.7109375" style="8" customWidth="1"/>
    <col min="10755" max="10755" width="16.140625" style="8" customWidth="1"/>
    <col min="10756" max="10757" width="18.85546875" style="8" customWidth="1"/>
    <col min="10758" max="10758" width="17.28515625" style="8" bestFit="1" customWidth="1"/>
    <col min="10759" max="10759" width="16.85546875" style="8" customWidth="1"/>
    <col min="10760" max="10760" width="0" style="8" hidden="1" customWidth="1"/>
    <col min="10761" max="10761" width="20.140625" style="8" customWidth="1"/>
    <col min="10762" max="10762" width="18.85546875" style="8" bestFit="1" customWidth="1"/>
    <col min="10763" max="10763" width="17.5703125" style="8" bestFit="1" customWidth="1"/>
    <col min="10764" max="10764" width="51.140625" style="8" customWidth="1"/>
    <col min="10765" max="10765" width="11.140625" style="8" customWidth="1"/>
    <col min="10766" max="11008" width="9.140625" style="8"/>
    <col min="11009" max="11009" width="12.140625" style="8" customWidth="1"/>
    <col min="11010" max="11010" width="46.7109375" style="8" customWidth="1"/>
    <col min="11011" max="11011" width="16.140625" style="8" customWidth="1"/>
    <col min="11012" max="11013" width="18.85546875" style="8" customWidth="1"/>
    <col min="11014" max="11014" width="17.28515625" style="8" bestFit="1" customWidth="1"/>
    <col min="11015" max="11015" width="16.85546875" style="8" customWidth="1"/>
    <col min="11016" max="11016" width="0" style="8" hidden="1" customWidth="1"/>
    <col min="11017" max="11017" width="20.140625" style="8" customWidth="1"/>
    <col min="11018" max="11018" width="18.85546875" style="8" bestFit="1" customWidth="1"/>
    <col min="11019" max="11019" width="17.5703125" style="8" bestFit="1" customWidth="1"/>
    <col min="11020" max="11020" width="51.140625" style="8" customWidth="1"/>
    <col min="11021" max="11021" width="11.140625" style="8" customWidth="1"/>
    <col min="11022" max="11264" width="9.140625" style="8"/>
    <col min="11265" max="11265" width="12.140625" style="8" customWidth="1"/>
    <col min="11266" max="11266" width="46.7109375" style="8" customWidth="1"/>
    <col min="11267" max="11267" width="16.140625" style="8" customWidth="1"/>
    <col min="11268" max="11269" width="18.85546875" style="8" customWidth="1"/>
    <col min="11270" max="11270" width="17.28515625" style="8" bestFit="1" customWidth="1"/>
    <col min="11271" max="11271" width="16.85546875" style="8" customWidth="1"/>
    <col min="11272" max="11272" width="0" style="8" hidden="1" customWidth="1"/>
    <col min="11273" max="11273" width="20.140625" style="8" customWidth="1"/>
    <col min="11274" max="11274" width="18.85546875" style="8" bestFit="1" customWidth="1"/>
    <col min="11275" max="11275" width="17.5703125" style="8" bestFit="1" customWidth="1"/>
    <col min="11276" max="11276" width="51.140625" style="8" customWidth="1"/>
    <col min="11277" max="11277" width="11.140625" style="8" customWidth="1"/>
    <col min="11278" max="11520" width="9.140625" style="8"/>
    <col min="11521" max="11521" width="12.140625" style="8" customWidth="1"/>
    <col min="11522" max="11522" width="46.7109375" style="8" customWidth="1"/>
    <col min="11523" max="11523" width="16.140625" style="8" customWidth="1"/>
    <col min="11524" max="11525" width="18.85546875" style="8" customWidth="1"/>
    <col min="11526" max="11526" width="17.28515625" style="8" bestFit="1" customWidth="1"/>
    <col min="11527" max="11527" width="16.85546875" style="8" customWidth="1"/>
    <col min="11528" max="11528" width="0" style="8" hidden="1" customWidth="1"/>
    <col min="11529" max="11529" width="20.140625" style="8" customWidth="1"/>
    <col min="11530" max="11530" width="18.85546875" style="8" bestFit="1" customWidth="1"/>
    <col min="11531" max="11531" width="17.5703125" style="8" bestFit="1" customWidth="1"/>
    <col min="11532" max="11532" width="51.140625" style="8" customWidth="1"/>
    <col min="11533" max="11533" width="11.140625" style="8" customWidth="1"/>
    <col min="11534" max="11776" width="9.140625" style="8"/>
    <col min="11777" max="11777" width="12.140625" style="8" customWidth="1"/>
    <col min="11778" max="11778" width="46.7109375" style="8" customWidth="1"/>
    <col min="11779" max="11779" width="16.140625" style="8" customWidth="1"/>
    <col min="11780" max="11781" width="18.85546875" style="8" customWidth="1"/>
    <col min="11782" max="11782" width="17.28515625" style="8" bestFit="1" customWidth="1"/>
    <col min="11783" max="11783" width="16.85546875" style="8" customWidth="1"/>
    <col min="11784" max="11784" width="0" style="8" hidden="1" customWidth="1"/>
    <col min="11785" max="11785" width="20.140625" style="8" customWidth="1"/>
    <col min="11786" max="11786" width="18.85546875" style="8" bestFit="1" customWidth="1"/>
    <col min="11787" max="11787" width="17.5703125" style="8" bestFit="1" customWidth="1"/>
    <col min="11788" max="11788" width="51.140625" style="8" customWidth="1"/>
    <col min="11789" max="11789" width="11.140625" style="8" customWidth="1"/>
    <col min="11790" max="12032" width="9.140625" style="8"/>
    <col min="12033" max="12033" width="12.140625" style="8" customWidth="1"/>
    <col min="12034" max="12034" width="46.7109375" style="8" customWidth="1"/>
    <col min="12035" max="12035" width="16.140625" style="8" customWidth="1"/>
    <col min="12036" max="12037" width="18.85546875" style="8" customWidth="1"/>
    <col min="12038" max="12038" width="17.28515625" style="8" bestFit="1" customWidth="1"/>
    <col min="12039" max="12039" width="16.85546875" style="8" customWidth="1"/>
    <col min="12040" max="12040" width="0" style="8" hidden="1" customWidth="1"/>
    <col min="12041" max="12041" width="20.140625" style="8" customWidth="1"/>
    <col min="12042" max="12042" width="18.85546875" style="8" bestFit="1" customWidth="1"/>
    <col min="12043" max="12043" width="17.5703125" style="8" bestFit="1" customWidth="1"/>
    <col min="12044" max="12044" width="51.140625" style="8" customWidth="1"/>
    <col min="12045" max="12045" width="11.140625" style="8" customWidth="1"/>
    <col min="12046" max="12288" width="9.140625" style="8"/>
    <col min="12289" max="12289" width="12.140625" style="8" customWidth="1"/>
    <col min="12290" max="12290" width="46.7109375" style="8" customWidth="1"/>
    <col min="12291" max="12291" width="16.140625" style="8" customWidth="1"/>
    <col min="12292" max="12293" width="18.85546875" style="8" customWidth="1"/>
    <col min="12294" max="12294" width="17.28515625" style="8" bestFit="1" customWidth="1"/>
    <col min="12295" max="12295" width="16.85546875" style="8" customWidth="1"/>
    <col min="12296" max="12296" width="0" style="8" hidden="1" customWidth="1"/>
    <col min="12297" max="12297" width="20.140625" style="8" customWidth="1"/>
    <col min="12298" max="12298" width="18.85546875" style="8" bestFit="1" customWidth="1"/>
    <col min="12299" max="12299" width="17.5703125" style="8" bestFit="1" customWidth="1"/>
    <col min="12300" max="12300" width="51.140625" style="8" customWidth="1"/>
    <col min="12301" max="12301" width="11.140625" style="8" customWidth="1"/>
    <col min="12302" max="12544" width="9.140625" style="8"/>
    <col min="12545" max="12545" width="12.140625" style="8" customWidth="1"/>
    <col min="12546" max="12546" width="46.7109375" style="8" customWidth="1"/>
    <col min="12547" max="12547" width="16.140625" style="8" customWidth="1"/>
    <col min="12548" max="12549" width="18.85546875" style="8" customWidth="1"/>
    <col min="12550" max="12550" width="17.28515625" style="8" bestFit="1" customWidth="1"/>
    <col min="12551" max="12551" width="16.85546875" style="8" customWidth="1"/>
    <col min="12552" max="12552" width="0" style="8" hidden="1" customWidth="1"/>
    <col min="12553" max="12553" width="20.140625" style="8" customWidth="1"/>
    <col min="12554" max="12554" width="18.85546875" style="8" bestFit="1" customWidth="1"/>
    <col min="12555" max="12555" width="17.5703125" style="8" bestFit="1" customWidth="1"/>
    <col min="12556" max="12556" width="51.140625" style="8" customWidth="1"/>
    <col min="12557" max="12557" width="11.140625" style="8" customWidth="1"/>
    <col min="12558" max="12800" width="9.140625" style="8"/>
    <col min="12801" max="12801" width="12.140625" style="8" customWidth="1"/>
    <col min="12802" max="12802" width="46.7109375" style="8" customWidth="1"/>
    <col min="12803" max="12803" width="16.140625" style="8" customWidth="1"/>
    <col min="12804" max="12805" width="18.85546875" style="8" customWidth="1"/>
    <col min="12806" max="12806" width="17.28515625" style="8" bestFit="1" customWidth="1"/>
    <col min="12807" max="12807" width="16.85546875" style="8" customWidth="1"/>
    <col min="12808" max="12808" width="0" style="8" hidden="1" customWidth="1"/>
    <col min="12809" max="12809" width="20.140625" style="8" customWidth="1"/>
    <col min="12810" max="12810" width="18.85546875" style="8" bestFit="1" customWidth="1"/>
    <col min="12811" max="12811" width="17.5703125" style="8" bestFit="1" customWidth="1"/>
    <col min="12812" max="12812" width="51.140625" style="8" customWidth="1"/>
    <col min="12813" max="12813" width="11.140625" style="8" customWidth="1"/>
    <col min="12814" max="13056" width="9.140625" style="8"/>
    <col min="13057" max="13057" width="12.140625" style="8" customWidth="1"/>
    <col min="13058" max="13058" width="46.7109375" style="8" customWidth="1"/>
    <col min="13059" max="13059" width="16.140625" style="8" customWidth="1"/>
    <col min="13060" max="13061" width="18.85546875" style="8" customWidth="1"/>
    <col min="13062" max="13062" width="17.28515625" style="8" bestFit="1" customWidth="1"/>
    <col min="13063" max="13063" width="16.85546875" style="8" customWidth="1"/>
    <col min="13064" max="13064" width="0" style="8" hidden="1" customWidth="1"/>
    <col min="13065" max="13065" width="20.140625" style="8" customWidth="1"/>
    <col min="13066" max="13066" width="18.85546875" style="8" bestFit="1" customWidth="1"/>
    <col min="13067" max="13067" width="17.5703125" style="8" bestFit="1" customWidth="1"/>
    <col min="13068" max="13068" width="51.140625" style="8" customWidth="1"/>
    <col min="13069" max="13069" width="11.140625" style="8" customWidth="1"/>
    <col min="13070" max="13312" width="9.140625" style="8"/>
    <col min="13313" max="13313" width="12.140625" style="8" customWidth="1"/>
    <col min="13314" max="13314" width="46.7109375" style="8" customWidth="1"/>
    <col min="13315" max="13315" width="16.140625" style="8" customWidth="1"/>
    <col min="13316" max="13317" width="18.85546875" style="8" customWidth="1"/>
    <col min="13318" max="13318" width="17.28515625" style="8" bestFit="1" customWidth="1"/>
    <col min="13319" max="13319" width="16.85546875" style="8" customWidth="1"/>
    <col min="13320" max="13320" width="0" style="8" hidden="1" customWidth="1"/>
    <col min="13321" max="13321" width="20.140625" style="8" customWidth="1"/>
    <col min="13322" max="13322" width="18.85546875" style="8" bestFit="1" customWidth="1"/>
    <col min="13323" max="13323" width="17.5703125" style="8" bestFit="1" customWidth="1"/>
    <col min="13324" max="13324" width="51.140625" style="8" customWidth="1"/>
    <col min="13325" max="13325" width="11.140625" style="8" customWidth="1"/>
    <col min="13326" max="13568" width="9.140625" style="8"/>
    <col min="13569" max="13569" width="12.140625" style="8" customWidth="1"/>
    <col min="13570" max="13570" width="46.7109375" style="8" customWidth="1"/>
    <col min="13571" max="13571" width="16.140625" style="8" customWidth="1"/>
    <col min="13572" max="13573" width="18.85546875" style="8" customWidth="1"/>
    <col min="13574" max="13574" width="17.28515625" style="8" bestFit="1" customWidth="1"/>
    <col min="13575" max="13575" width="16.85546875" style="8" customWidth="1"/>
    <col min="13576" max="13576" width="0" style="8" hidden="1" customWidth="1"/>
    <col min="13577" max="13577" width="20.140625" style="8" customWidth="1"/>
    <col min="13578" max="13578" width="18.85546875" style="8" bestFit="1" customWidth="1"/>
    <col min="13579" max="13579" width="17.5703125" style="8" bestFit="1" customWidth="1"/>
    <col min="13580" max="13580" width="51.140625" style="8" customWidth="1"/>
    <col min="13581" max="13581" width="11.140625" style="8" customWidth="1"/>
    <col min="13582" max="13824" width="9.140625" style="8"/>
    <col min="13825" max="13825" width="12.140625" style="8" customWidth="1"/>
    <col min="13826" max="13826" width="46.7109375" style="8" customWidth="1"/>
    <col min="13827" max="13827" width="16.140625" style="8" customWidth="1"/>
    <col min="13828" max="13829" width="18.85546875" style="8" customWidth="1"/>
    <col min="13830" max="13830" width="17.28515625" style="8" bestFit="1" customWidth="1"/>
    <col min="13831" max="13831" width="16.85546875" style="8" customWidth="1"/>
    <col min="13832" max="13832" width="0" style="8" hidden="1" customWidth="1"/>
    <col min="13833" max="13833" width="20.140625" style="8" customWidth="1"/>
    <col min="13834" max="13834" width="18.85546875" style="8" bestFit="1" customWidth="1"/>
    <col min="13835" max="13835" width="17.5703125" style="8" bestFit="1" customWidth="1"/>
    <col min="13836" max="13836" width="51.140625" style="8" customWidth="1"/>
    <col min="13837" max="13837" width="11.140625" style="8" customWidth="1"/>
    <col min="13838" max="14080" width="9.140625" style="8"/>
    <col min="14081" max="14081" width="12.140625" style="8" customWidth="1"/>
    <col min="14082" max="14082" width="46.7109375" style="8" customWidth="1"/>
    <col min="14083" max="14083" width="16.140625" style="8" customWidth="1"/>
    <col min="14084" max="14085" width="18.85546875" style="8" customWidth="1"/>
    <col min="14086" max="14086" width="17.28515625" style="8" bestFit="1" customWidth="1"/>
    <col min="14087" max="14087" width="16.85546875" style="8" customWidth="1"/>
    <col min="14088" max="14088" width="0" style="8" hidden="1" customWidth="1"/>
    <col min="14089" max="14089" width="20.140625" style="8" customWidth="1"/>
    <col min="14090" max="14090" width="18.85546875" style="8" bestFit="1" customWidth="1"/>
    <col min="14091" max="14091" width="17.5703125" style="8" bestFit="1" customWidth="1"/>
    <col min="14092" max="14092" width="51.140625" style="8" customWidth="1"/>
    <col min="14093" max="14093" width="11.140625" style="8" customWidth="1"/>
    <col min="14094" max="14336" width="9.140625" style="8"/>
    <col min="14337" max="14337" width="12.140625" style="8" customWidth="1"/>
    <col min="14338" max="14338" width="46.7109375" style="8" customWidth="1"/>
    <col min="14339" max="14339" width="16.140625" style="8" customWidth="1"/>
    <col min="14340" max="14341" width="18.85546875" style="8" customWidth="1"/>
    <col min="14342" max="14342" width="17.28515625" style="8" bestFit="1" customWidth="1"/>
    <col min="14343" max="14343" width="16.85546875" style="8" customWidth="1"/>
    <col min="14344" max="14344" width="0" style="8" hidden="1" customWidth="1"/>
    <col min="14345" max="14345" width="20.140625" style="8" customWidth="1"/>
    <col min="14346" max="14346" width="18.85546875" style="8" bestFit="1" customWidth="1"/>
    <col min="14347" max="14347" width="17.5703125" style="8" bestFit="1" customWidth="1"/>
    <col min="14348" max="14348" width="51.140625" style="8" customWidth="1"/>
    <col min="14349" max="14349" width="11.140625" style="8" customWidth="1"/>
    <col min="14350" max="14592" width="9.140625" style="8"/>
    <col min="14593" max="14593" width="12.140625" style="8" customWidth="1"/>
    <col min="14594" max="14594" width="46.7109375" style="8" customWidth="1"/>
    <col min="14595" max="14595" width="16.140625" style="8" customWidth="1"/>
    <col min="14596" max="14597" width="18.85546875" style="8" customWidth="1"/>
    <col min="14598" max="14598" width="17.28515625" style="8" bestFit="1" customWidth="1"/>
    <col min="14599" max="14599" width="16.85546875" style="8" customWidth="1"/>
    <col min="14600" max="14600" width="0" style="8" hidden="1" customWidth="1"/>
    <col min="14601" max="14601" width="20.140625" style="8" customWidth="1"/>
    <col min="14602" max="14602" width="18.85546875" style="8" bestFit="1" customWidth="1"/>
    <col min="14603" max="14603" width="17.5703125" style="8" bestFit="1" customWidth="1"/>
    <col min="14604" max="14604" width="51.140625" style="8" customWidth="1"/>
    <col min="14605" max="14605" width="11.140625" style="8" customWidth="1"/>
    <col min="14606" max="14848" width="9.140625" style="8"/>
    <col min="14849" max="14849" width="12.140625" style="8" customWidth="1"/>
    <col min="14850" max="14850" width="46.7109375" style="8" customWidth="1"/>
    <col min="14851" max="14851" width="16.140625" style="8" customWidth="1"/>
    <col min="14852" max="14853" width="18.85546875" style="8" customWidth="1"/>
    <col min="14854" max="14854" width="17.28515625" style="8" bestFit="1" customWidth="1"/>
    <col min="14855" max="14855" width="16.85546875" style="8" customWidth="1"/>
    <col min="14856" max="14856" width="0" style="8" hidden="1" customWidth="1"/>
    <col min="14857" max="14857" width="20.140625" style="8" customWidth="1"/>
    <col min="14858" max="14858" width="18.85546875" style="8" bestFit="1" customWidth="1"/>
    <col min="14859" max="14859" width="17.5703125" style="8" bestFit="1" customWidth="1"/>
    <col min="14860" max="14860" width="51.140625" style="8" customWidth="1"/>
    <col min="14861" max="14861" width="11.140625" style="8" customWidth="1"/>
    <col min="14862" max="15104" width="9.140625" style="8"/>
    <col min="15105" max="15105" width="12.140625" style="8" customWidth="1"/>
    <col min="15106" max="15106" width="46.7109375" style="8" customWidth="1"/>
    <col min="15107" max="15107" width="16.140625" style="8" customWidth="1"/>
    <col min="15108" max="15109" width="18.85546875" style="8" customWidth="1"/>
    <col min="15110" max="15110" width="17.28515625" style="8" bestFit="1" customWidth="1"/>
    <col min="15111" max="15111" width="16.85546875" style="8" customWidth="1"/>
    <col min="15112" max="15112" width="0" style="8" hidden="1" customWidth="1"/>
    <col min="15113" max="15113" width="20.140625" style="8" customWidth="1"/>
    <col min="15114" max="15114" width="18.85546875" style="8" bestFit="1" customWidth="1"/>
    <col min="15115" max="15115" width="17.5703125" style="8" bestFit="1" customWidth="1"/>
    <col min="15116" max="15116" width="51.140625" style="8" customWidth="1"/>
    <col min="15117" max="15117" width="11.140625" style="8" customWidth="1"/>
    <col min="15118" max="15360" width="9.140625" style="8"/>
    <col min="15361" max="15361" width="12.140625" style="8" customWidth="1"/>
    <col min="15362" max="15362" width="46.7109375" style="8" customWidth="1"/>
    <col min="15363" max="15363" width="16.140625" style="8" customWidth="1"/>
    <col min="15364" max="15365" width="18.85546875" style="8" customWidth="1"/>
    <col min="15366" max="15366" width="17.28515625" style="8" bestFit="1" customWidth="1"/>
    <col min="15367" max="15367" width="16.85546875" style="8" customWidth="1"/>
    <col min="15368" max="15368" width="0" style="8" hidden="1" customWidth="1"/>
    <col min="15369" max="15369" width="20.140625" style="8" customWidth="1"/>
    <col min="15370" max="15370" width="18.85546875" style="8" bestFit="1" customWidth="1"/>
    <col min="15371" max="15371" width="17.5703125" style="8" bestFit="1" customWidth="1"/>
    <col min="15372" max="15372" width="51.140625" style="8" customWidth="1"/>
    <col min="15373" max="15373" width="11.140625" style="8" customWidth="1"/>
    <col min="15374" max="15616" width="9.140625" style="8"/>
    <col min="15617" max="15617" width="12.140625" style="8" customWidth="1"/>
    <col min="15618" max="15618" width="46.7109375" style="8" customWidth="1"/>
    <col min="15619" max="15619" width="16.140625" style="8" customWidth="1"/>
    <col min="15620" max="15621" width="18.85546875" style="8" customWidth="1"/>
    <col min="15622" max="15622" width="17.28515625" style="8" bestFit="1" customWidth="1"/>
    <col min="15623" max="15623" width="16.85546875" style="8" customWidth="1"/>
    <col min="15624" max="15624" width="0" style="8" hidden="1" customWidth="1"/>
    <col min="15625" max="15625" width="20.140625" style="8" customWidth="1"/>
    <col min="15626" max="15626" width="18.85546875" style="8" bestFit="1" customWidth="1"/>
    <col min="15627" max="15627" width="17.5703125" style="8" bestFit="1" customWidth="1"/>
    <col min="15628" max="15628" width="51.140625" style="8" customWidth="1"/>
    <col min="15629" max="15629" width="11.140625" style="8" customWidth="1"/>
    <col min="15630" max="15872" width="9.140625" style="8"/>
    <col min="15873" max="15873" width="12.140625" style="8" customWidth="1"/>
    <col min="15874" max="15874" width="46.7109375" style="8" customWidth="1"/>
    <col min="15875" max="15875" width="16.140625" style="8" customWidth="1"/>
    <col min="15876" max="15877" width="18.85546875" style="8" customWidth="1"/>
    <col min="15878" max="15878" width="17.28515625" style="8" bestFit="1" customWidth="1"/>
    <col min="15879" max="15879" width="16.85546875" style="8" customWidth="1"/>
    <col min="15880" max="15880" width="0" style="8" hidden="1" customWidth="1"/>
    <col min="15881" max="15881" width="20.140625" style="8" customWidth="1"/>
    <col min="15882" max="15882" width="18.85546875" style="8" bestFit="1" customWidth="1"/>
    <col min="15883" max="15883" width="17.5703125" style="8" bestFit="1" customWidth="1"/>
    <col min="15884" max="15884" width="51.140625" style="8" customWidth="1"/>
    <col min="15885" max="15885" width="11.140625" style="8" customWidth="1"/>
    <col min="15886" max="16128" width="9.140625" style="8"/>
    <col min="16129" max="16129" width="12.140625" style="8" customWidth="1"/>
    <col min="16130" max="16130" width="46.7109375" style="8" customWidth="1"/>
    <col min="16131" max="16131" width="16.140625" style="8" customWidth="1"/>
    <col min="16132" max="16133" width="18.85546875" style="8" customWidth="1"/>
    <col min="16134" max="16134" width="17.28515625" style="8" bestFit="1" customWidth="1"/>
    <col min="16135" max="16135" width="16.85546875" style="8" customWidth="1"/>
    <col min="16136" max="16136" width="0" style="8" hidden="1" customWidth="1"/>
    <col min="16137" max="16137" width="20.140625" style="8" customWidth="1"/>
    <col min="16138" max="16138" width="18.85546875" style="8" bestFit="1" customWidth="1"/>
    <col min="16139" max="16139" width="17.5703125" style="8" bestFit="1" customWidth="1"/>
    <col min="16140" max="16140" width="51.140625" style="8" customWidth="1"/>
    <col min="16141" max="16141" width="11.140625" style="8" customWidth="1"/>
    <col min="16142" max="16384" width="9.140625" style="8"/>
  </cols>
  <sheetData>
    <row r="2" spans="1:12" ht="20.25" customHeight="1" x14ac:dyDescent="0.3">
      <c r="A2" s="7" t="s">
        <v>278</v>
      </c>
      <c r="B2" s="7"/>
      <c r="C2" s="7"/>
    </row>
    <row r="3" spans="1:12" ht="24.75" customHeight="1" x14ac:dyDescent="0.3">
      <c r="A3" s="285"/>
      <c r="B3" s="10"/>
      <c r="C3" s="10"/>
      <c r="G3" s="8"/>
    </row>
    <row r="4" spans="1:12" ht="20.25" x14ac:dyDescent="0.3">
      <c r="A4" s="286" t="s">
        <v>1</v>
      </c>
      <c r="B4" s="286"/>
      <c r="C4" s="287"/>
      <c r="G4" s="8"/>
    </row>
    <row r="5" spans="1:12" x14ac:dyDescent="0.3">
      <c r="A5" s="287" t="s">
        <v>2</v>
      </c>
      <c r="B5" s="288"/>
      <c r="C5" s="287"/>
      <c r="G5" s="8"/>
    </row>
    <row r="6" spans="1:12" x14ac:dyDescent="0.3">
      <c r="A6" s="287" t="s">
        <v>3</v>
      </c>
      <c r="B6" s="288"/>
      <c r="C6" s="287"/>
      <c r="G6" s="8"/>
    </row>
    <row r="7" spans="1:12" x14ac:dyDescent="0.3">
      <c r="A7" s="287" t="s">
        <v>4</v>
      </c>
      <c r="B7" s="288"/>
      <c r="C7" s="287"/>
      <c r="G7" s="8"/>
    </row>
    <row r="8" spans="1:12" ht="37.5" customHeight="1" x14ac:dyDescent="0.3">
      <c r="A8" s="289" t="s">
        <v>5</v>
      </c>
      <c r="B8" s="289"/>
      <c r="C8" s="289"/>
      <c r="G8" s="8"/>
    </row>
    <row r="9" spans="1:12" x14ac:dyDescent="0.3">
      <c r="A9" s="287" t="s">
        <v>6</v>
      </c>
      <c r="B9" s="288"/>
      <c r="C9" s="288"/>
      <c r="G9" s="8"/>
    </row>
    <row r="11" spans="1:12" ht="57.75" customHeight="1" x14ac:dyDescent="0.3">
      <c r="A11" s="263" t="s">
        <v>7</v>
      </c>
      <c r="B11" s="290" t="s">
        <v>8</v>
      </c>
      <c r="C11" s="290" t="s">
        <v>9</v>
      </c>
      <c r="D11" s="264" t="s">
        <v>10</v>
      </c>
      <c r="E11" s="264"/>
      <c r="F11" s="264"/>
      <c r="G11" s="27" t="s">
        <v>246</v>
      </c>
      <c r="H11" s="265" t="s">
        <v>11</v>
      </c>
      <c r="I11" s="291" t="s">
        <v>12</v>
      </c>
      <c r="J11" s="28" t="s">
        <v>13</v>
      </c>
      <c r="K11" s="28"/>
      <c r="L11" s="263" t="s">
        <v>14</v>
      </c>
    </row>
    <row r="12" spans="1:12" ht="43.5" customHeight="1" x14ac:dyDescent="0.3">
      <c r="A12" s="263"/>
      <c r="B12" s="290"/>
      <c r="C12" s="290"/>
      <c r="D12" s="32" t="s">
        <v>15</v>
      </c>
      <c r="E12" s="32" t="s">
        <v>16</v>
      </c>
      <c r="F12" s="32" t="s">
        <v>17</v>
      </c>
      <c r="G12" s="35"/>
      <c r="H12" s="265"/>
      <c r="I12" s="32"/>
      <c r="J12" s="36" t="s">
        <v>18</v>
      </c>
      <c r="K12" s="36" t="s">
        <v>19</v>
      </c>
      <c r="L12" s="263"/>
    </row>
    <row r="13" spans="1:12" ht="56.25" x14ac:dyDescent="0.3">
      <c r="A13" s="267" t="s">
        <v>20</v>
      </c>
      <c r="B13" s="163" t="s">
        <v>21</v>
      </c>
      <c r="C13" s="164" t="s">
        <v>22</v>
      </c>
      <c r="D13" s="40">
        <f>D14+D20+D24+D28+D25</f>
        <v>759856.67676897661</v>
      </c>
      <c r="E13" s="40">
        <f>E14+E20+E24+E28+E25</f>
        <v>868928.13921433606</v>
      </c>
      <c r="F13" s="40">
        <f>F14+F20+F24+F28+F25</f>
        <v>805207.66799165646</v>
      </c>
      <c r="G13" s="40">
        <f>G14+G20+G24+G28+G25</f>
        <v>674809.46840249223</v>
      </c>
      <c r="H13" s="40">
        <f>H14+H20+H24+H28+H25</f>
        <v>884582.42000000016</v>
      </c>
      <c r="I13" s="40">
        <f>I14+I20+I24+I25+I28</f>
        <v>1035196.1067318573</v>
      </c>
      <c r="J13" s="40">
        <f>J14+J20+J24+J25+J28</f>
        <v>443138.19438825356</v>
      </c>
      <c r="K13" s="43"/>
      <c r="L13" s="44"/>
    </row>
    <row r="14" spans="1:12" ht="37.5" x14ac:dyDescent="0.3">
      <c r="A14" s="268">
        <v>1</v>
      </c>
      <c r="B14" s="168" t="s">
        <v>23</v>
      </c>
      <c r="C14" s="169" t="s">
        <v>24</v>
      </c>
      <c r="D14" s="48">
        <f t="shared" ref="D14:J14" si="0">SUM(D15:D19)</f>
        <v>337443.19618843531</v>
      </c>
      <c r="E14" s="48">
        <f t="shared" si="0"/>
        <v>337443.19618843531</v>
      </c>
      <c r="F14" s="48">
        <f t="shared" si="0"/>
        <v>337443.19618843531</v>
      </c>
      <c r="G14" s="48">
        <f t="shared" si="0"/>
        <v>282796.44231892173</v>
      </c>
      <c r="H14" s="48">
        <f t="shared" si="0"/>
        <v>368635.61000000004</v>
      </c>
      <c r="I14" s="48">
        <f t="shared" si="0"/>
        <v>367178.50386722432</v>
      </c>
      <c r="J14" s="48">
        <f t="shared" si="0"/>
        <v>84382.061548302649</v>
      </c>
      <c r="K14" s="193"/>
      <c r="L14" s="52"/>
    </row>
    <row r="15" spans="1:12" s="153" customFormat="1" x14ac:dyDescent="0.3">
      <c r="A15" s="269" t="s">
        <v>25</v>
      </c>
      <c r="B15" s="174" t="s">
        <v>26</v>
      </c>
      <c r="C15" s="175" t="s">
        <v>24</v>
      </c>
      <c r="D15" s="56">
        <v>82974.821021202268</v>
      </c>
      <c r="E15" s="56">
        <v>82974.821021202268</v>
      </c>
      <c r="F15" s="56">
        <f>D15/2+E15/2</f>
        <v>82974.821021202268</v>
      </c>
      <c r="G15" s="56">
        <f>F15*$G$81</f>
        <v>69537.582775093033</v>
      </c>
      <c r="H15" s="89">
        <v>256261.06</v>
      </c>
      <c r="I15" s="56">
        <f>H15</f>
        <v>256261.06</v>
      </c>
      <c r="J15" s="56">
        <f>I15-G15</f>
        <v>186723.47722490696</v>
      </c>
      <c r="K15" s="184"/>
      <c r="L15" s="60" t="s">
        <v>27</v>
      </c>
    </row>
    <row r="16" spans="1:12" s="153" customFormat="1" x14ac:dyDescent="0.3">
      <c r="A16" s="269" t="s">
        <v>28</v>
      </c>
      <c r="B16" s="174" t="s">
        <v>29</v>
      </c>
      <c r="C16" s="175" t="s">
        <v>24</v>
      </c>
      <c r="D16" s="56">
        <v>0</v>
      </c>
      <c r="E16" s="56">
        <v>0</v>
      </c>
      <c r="F16" s="56">
        <f t="shared" ref="F16:F23" si="1">D16/2+E16/2</f>
        <v>0</v>
      </c>
      <c r="G16" s="56">
        <f>F16*$G$81</f>
        <v>0</v>
      </c>
      <c r="H16" s="56">
        <v>0</v>
      </c>
      <c r="I16" s="56"/>
      <c r="J16" s="89">
        <f>I16-F16</f>
        <v>0</v>
      </c>
      <c r="K16" s="184"/>
      <c r="L16" s="64"/>
    </row>
    <row r="17" spans="1:12" s="153" customFormat="1" x14ac:dyDescent="0.3">
      <c r="A17" s="269" t="s">
        <v>34</v>
      </c>
      <c r="B17" s="174" t="s">
        <v>30</v>
      </c>
      <c r="C17" s="175" t="s">
        <v>24</v>
      </c>
      <c r="D17" s="56">
        <v>14764.35721477601</v>
      </c>
      <c r="E17" s="56">
        <v>14764.35721477601</v>
      </c>
      <c r="F17" s="56">
        <f t="shared" si="1"/>
        <v>14764.35721477601</v>
      </c>
      <c r="G17" s="56">
        <f>F17*$G$81</f>
        <v>12373.364585880643</v>
      </c>
      <c r="H17" s="56">
        <v>18109.84</v>
      </c>
      <c r="I17" s="56">
        <f>'[1] Расшифровка'!N1194/1000</f>
        <v>19883.8328</v>
      </c>
      <c r="J17" s="56">
        <f>I17-G17</f>
        <v>7510.4682141193571</v>
      </c>
      <c r="K17" s="89">
        <f>I17/G17*100-100</f>
        <v>60.698673848902985</v>
      </c>
      <c r="L17" s="60" t="s">
        <v>279</v>
      </c>
    </row>
    <row r="18" spans="1:12" s="153" customFormat="1" x14ac:dyDescent="0.3">
      <c r="A18" s="269" t="s">
        <v>32</v>
      </c>
      <c r="B18" s="174" t="s">
        <v>33</v>
      </c>
      <c r="C18" s="175" t="s">
        <v>24</v>
      </c>
      <c r="D18" s="56">
        <v>0</v>
      </c>
      <c r="E18" s="56">
        <v>0</v>
      </c>
      <c r="F18" s="56">
        <f t="shared" si="1"/>
        <v>0</v>
      </c>
      <c r="G18" s="56">
        <f>F18*$G$81</f>
        <v>0</v>
      </c>
      <c r="H18" s="56">
        <v>0</v>
      </c>
      <c r="I18" s="56"/>
      <c r="J18" s="56">
        <f>I18-F18</f>
        <v>0</v>
      </c>
      <c r="K18" s="89"/>
      <c r="L18" s="60"/>
    </row>
    <row r="19" spans="1:12" s="153" customFormat="1" ht="31.5" x14ac:dyDescent="0.3">
      <c r="A19" s="269" t="s">
        <v>214</v>
      </c>
      <c r="B19" s="174" t="s">
        <v>35</v>
      </c>
      <c r="C19" s="175" t="s">
        <v>24</v>
      </c>
      <c r="D19" s="56">
        <v>239704.01795245704</v>
      </c>
      <c r="E19" s="56">
        <v>239704.01795245704</v>
      </c>
      <c r="F19" s="56">
        <f t="shared" si="1"/>
        <v>239704.01795245704</v>
      </c>
      <c r="G19" s="56">
        <f>F19*$G$81</f>
        <v>200885.49495794805</v>
      </c>
      <c r="H19" s="56">
        <v>94264.71</v>
      </c>
      <c r="I19" s="56">
        <f>'[1]1.5 Энергия'!G21</f>
        <v>91033.611067224381</v>
      </c>
      <c r="J19" s="56">
        <f>I19-G19</f>
        <v>-109851.88389072366</v>
      </c>
      <c r="K19" s="89">
        <f>I19/G19*100-100</f>
        <v>-54.683830663691914</v>
      </c>
      <c r="L19" s="60" t="s">
        <v>280</v>
      </c>
    </row>
    <row r="20" spans="1:12" ht="37.5" x14ac:dyDescent="0.3">
      <c r="A20" s="268">
        <v>2</v>
      </c>
      <c r="B20" s="168" t="s">
        <v>37</v>
      </c>
      <c r="C20" s="169" t="s">
        <v>24</v>
      </c>
      <c r="D20" s="48">
        <f>SUM(D21:D22)</f>
        <v>183729.62755464055</v>
      </c>
      <c r="E20" s="48">
        <f>SUM(E21:E22)</f>
        <v>292801.09000000003</v>
      </c>
      <c r="F20" s="193">
        <f>SUM(F21:F22)</f>
        <v>238265.3587773203</v>
      </c>
      <c r="G20" s="48">
        <f>SUM(G21:G22)</f>
        <v>199679.81737714729</v>
      </c>
      <c r="H20" s="193">
        <f>SUM(H21:H22)</f>
        <v>292801.09000000003</v>
      </c>
      <c r="I20" s="193">
        <f>SUM(I21:I23)</f>
        <v>408040.54375000001</v>
      </c>
      <c r="J20" s="48">
        <f>SUM(J21:J23)</f>
        <v>208360.72637285272</v>
      </c>
      <c r="K20" s="193"/>
      <c r="L20" s="52"/>
    </row>
    <row r="21" spans="1:12" ht="37.5" x14ac:dyDescent="0.3">
      <c r="A21" s="270" t="s">
        <v>39</v>
      </c>
      <c r="B21" s="179" t="s">
        <v>40</v>
      </c>
      <c r="C21" s="180" t="s">
        <v>24</v>
      </c>
      <c r="D21" s="56">
        <v>169258.06315489687</v>
      </c>
      <c r="E21" s="56">
        <v>269738.45</v>
      </c>
      <c r="F21" s="56">
        <f t="shared" si="1"/>
        <v>219498.25657744845</v>
      </c>
      <c r="G21" s="56">
        <f>F21*$G$81</f>
        <v>183951.92659521053</v>
      </c>
      <c r="H21" s="89">
        <v>269738.45</v>
      </c>
      <c r="I21" s="56">
        <f>'[1]2_ЗП_соцналог_ОСМС'!J13</f>
        <v>374642.48375000001</v>
      </c>
      <c r="J21" s="56">
        <f>I21-G21</f>
        <v>190690.55715478948</v>
      </c>
      <c r="K21" s="89">
        <f>I21/G21*100-100</f>
        <v>103.66325631065959</v>
      </c>
      <c r="L21" s="60" t="s">
        <v>281</v>
      </c>
    </row>
    <row r="22" spans="1:12" x14ac:dyDescent="0.3">
      <c r="A22" s="270" t="s">
        <v>42</v>
      </c>
      <c r="B22" s="179" t="s">
        <v>43</v>
      </c>
      <c r="C22" s="180" t="s">
        <v>24</v>
      </c>
      <c r="D22" s="56">
        <v>14471.564399743682</v>
      </c>
      <c r="E22" s="56">
        <v>23062.639999999999</v>
      </c>
      <c r="F22" s="56">
        <f t="shared" si="1"/>
        <v>18767.102199871842</v>
      </c>
      <c r="G22" s="56">
        <f>F22*$G$81</f>
        <v>15727.89078193675</v>
      </c>
      <c r="H22" s="89">
        <v>23062.639999999999</v>
      </c>
      <c r="I22" s="56">
        <f>'[1]2_ЗП_соцналог_ОСМС'!H57</f>
        <v>33398.06</v>
      </c>
      <c r="J22" s="56">
        <f>I22-G22</f>
        <v>17670.169218063245</v>
      </c>
      <c r="K22" s="89">
        <f>I22/G22*100-100</f>
        <v>112.34926197705528</v>
      </c>
      <c r="L22" s="60" t="s">
        <v>282</v>
      </c>
    </row>
    <row r="23" spans="1:12" x14ac:dyDescent="0.3">
      <c r="A23" s="270" t="s">
        <v>45</v>
      </c>
      <c r="B23" s="179" t="s">
        <v>46</v>
      </c>
      <c r="C23" s="180"/>
      <c r="D23" s="56"/>
      <c r="E23" s="56"/>
      <c r="F23" s="56">
        <f t="shared" si="1"/>
        <v>0</v>
      </c>
      <c r="G23" s="56">
        <f>E23/2+F23/2</f>
        <v>0</v>
      </c>
      <c r="H23" s="89">
        <v>0</v>
      </c>
      <c r="I23" s="56"/>
      <c r="J23" s="56">
        <f>I23-G23</f>
        <v>0</v>
      </c>
      <c r="K23" s="184"/>
      <c r="L23" s="60"/>
    </row>
    <row r="24" spans="1:12" x14ac:dyDescent="0.3">
      <c r="A24" s="268">
        <v>3</v>
      </c>
      <c r="B24" s="168" t="s">
        <v>47</v>
      </c>
      <c r="C24" s="181" t="s">
        <v>24</v>
      </c>
      <c r="D24" s="48">
        <v>107178.9</v>
      </c>
      <c r="E24" s="48">
        <v>107178.9</v>
      </c>
      <c r="F24" s="48">
        <f>D26/2+E26/2</f>
        <v>97994.16</v>
      </c>
      <c r="G24" s="48">
        <f>F24*$G$81</f>
        <v>82124.636469351142</v>
      </c>
      <c r="H24" s="48">
        <v>107178.9</v>
      </c>
      <c r="I24" s="48">
        <f>'[1]3_Амортизация'!I33/1000+'[1]3_Амортизация'!I845/1000+'[1]3_Амортизация'!I1212/1000</f>
        <v>236282.71687999999</v>
      </c>
      <c r="J24" s="82">
        <f>I24-F24</f>
        <v>138288.55687999999</v>
      </c>
      <c r="K24" s="193"/>
      <c r="L24" s="52"/>
    </row>
    <row r="25" spans="1:12" x14ac:dyDescent="0.3">
      <c r="A25" s="268">
        <v>4</v>
      </c>
      <c r="B25" s="168" t="s">
        <v>49</v>
      </c>
      <c r="C25" s="181"/>
      <c r="D25" s="48">
        <f>D26</f>
        <v>97994.159999999989</v>
      </c>
      <c r="E25" s="48">
        <f>E26</f>
        <v>97994.16</v>
      </c>
      <c r="F25" s="48">
        <f>F26</f>
        <v>97994.16</v>
      </c>
      <c r="G25" s="48">
        <f>G26</f>
        <v>82124.636469351142</v>
      </c>
      <c r="H25" s="48">
        <f>H26</f>
        <v>97994.16</v>
      </c>
      <c r="I25" s="48">
        <v>0</v>
      </c>
      <c r="J25" s="48">
        <f>J26</f>
        <v>14659.578710648871</v>
      </c>
      <c r="K25" s="193"/>
      <c r="L25" s="71"/>
    </row>
    <row r="26" spans="1:12" s="153" customFormat="1" ht="56.25" x14ac:dyDescent="0.3">
      <c r="A26" s="269" t="s">
        <v>51</v>
      </c>
      <c r="B26" s="174" t="s">
        <v>52</v>
      </c>
      <c r="C26" s="175" t="s">
        <v>24</v>
      </c>
      <c r="D26" s="72">
        <v>97994.159999999989</v>
      </c>
      <c r="E26" s="72">
        <v>97994.16</v>
      </c>
      <c r="F26" s="56">
        <f>D26/2+E26/2</f>
        <v>97994.16</v>
      </c>
      <c r="G26" s="56">
        <f>F26*$G$81</f>
        <v>82124.636469351142</v>
      </c>
      <c r="H26" s="89">
        <v>97994.16</v>
      </c>
      <c r="I26" s="56">
        <f>96784215.18/1000</f>
        <v>96784.215180000014</v>
      </c>
      <c r="J26" s="56">
        <f>I26-G26</f>
        <v>14659.578710648871</v>
      </c>
      <c r="K26" s="89">
        <f>I26/G26*100-100</f>
        <v>17.850403168749267</v>
      </c>
      <c r="L26" s="60" t="s">
        <v>283</v>
      </c>
    </row>
    <row r="27" spans="1:12" x14ac:dyDescent="0.3">
      <c r="A27" s="270"/>
      <c r="B27" s="179"/>
      <c r="C27" s="186"/>
      <c r="D27" s="72"/>
      <c r="E27" s="72"/>
      <c r="F27" s="72"/>
      <c r="G27" s="72"/>
      <c r="H27" s="89">
        <v>0</v>
      </c>
      <c r="I27" s="72"/>
      <c r="J27" s="89">
        <f>I27-F27</f>
        <v>0</v>
      </c>
      <c r="K27" s="184"/>
      <c r="L27" s="64"/>
    </row>
    <row r="28" spans="1:12" x14ac:dyDescent="0.3">
      <c r="A28" s="268" t="s">
        <v>53</v>
      </c>
      <c r="B28" s="168" t="s">
        <v>219</v>
      </c>
      <c r="C28" s="181" t="s">
        <v>24</v>
      </c>
      <c r="D28" s="48">
        <f>SUM(D29:D34)</f>
        <v>33510.793025900741</v>
      </c>
      <c r="E28" s="48">
        <f>SUM(E29:E34)</f>
        <v>33510.793025900741</v>
      </c>
      <c r="F28" s="48">
        <f>SUM(F29:F34)</f>
        <v>33510.793025900741</v>
      </c>
      <c r="G28" s="48">
        <f>SUM(G29:G35)</f>
        <v>28083.935767720908</v>
      </c>
      <c r="H28" s="48">
        <f>SUM(H29:H36)</f>
        <v>17972.66</v>
      </c>
      <c r="I28" s="48">
        <f>SUM(I29:I39)</f>
        <v>23694.342234632997</v>
      </c>
      <c r="J28" s="48">
        <f>SUM(J29:J38)</f>
        <v>-2552.7291235506646</v>
      </c>
      <c r="K28" s="193"/>
      <c r="L28" s="52"/>
    </row>
    <row r="29" spans="1:12" s="153" customFormat="1" x14ac:dyDescent="0.3">
      <c r="A29" s="269" t="s">
        <v>56</v>
      </c>
      <c r="B29" s="187" t="s">
        <v>57</v>
      </c>
      <c r="C29" s="175" t="s">
        <v>24</v>
      </c>
      <c r="D29" s="56">
        <v>0</v>
      </c>
      <c r="E29" s="56">
        <v>0</v>
      </c>
      <c r="F29" s="56"/>
      <c r="G29" s="56"/>
      <c r="H29" s="89"/>
      <c r="I29" s="56"/>
      <c r="J29" s="56">
        <f>I29-G29</f>
        <v>0</v>
      </c>
      <c r="K29" s="184"/>
      <c r="L29" s="73"/>
    </row>
    <row r="30" spans="1:12" s="153" customFormat="1" ht="31.5" x14ac:dyDescent="0.3">
      <c r="A30" s="269" t="s">
        <v>58</v>
      </c>
      <c r="B30" s="187" t="s">
        <v>59</v>
      </c>
      <c r="C30" s="175" t="s">
        <v>24</v>
      </c>
      <c r="D30" s="56">
        <v>2943.1960740000004</v>
      </c>
      <c r="E30" s="56">
        <v>2943.1960740000004</v>
      </c>
      <c r="F30" s="56">
        <f t="shared" ref="F30:F39" si="2">D30/2+E30/2</f>
        <v>2943.1960740000004</v>
      </c>
      <c r="G30" s="56">
        <f>F30*$G$81</f>
        <v>2466.5644119534422</v>
      </c>
      <c r="H30" s="89">
        <v>2080.5100000000002</v>
      </c>
      <c r="I30" s="56">
        <f>'[1] Расшифровка'!N299/1000</f>
        <v>2080.5117528000001</v>
      </c>
      <c r="J30" s="56">
        <f>I30-G30</f>
        <v>-386.05265915344216</v>
      </c>
      <c r="K30" s="89">
        <f>I30/G30*100-100</f>
        <v>-15.651432303269971</v>
      </c>
      <c r="L30" s="76" t="s">
        <v>284</v>
      </c>
    </row>
    <row r="31" spans="1:12" s="153" customFormat="1" ht="31.5" x14ac:dyDescent="0.3">
      <c r="A31" s="269" t="s">
        <v>61</v>
      </c>
      <c r="B31" s="187" t="s">
        <v>62</v>
      </c>
      <c r="C31" s="175" t="s">
        <v>24</v>
      </c>
      <c r="D31" s="56">
        <v>2500.0790731862403</v>
      </c>
      <c r="E31" s="56">
        <v>2500.0790731862403</v>
      </c>
      <c r="F31" s="56">
        <f t="shared" si="2"/>
        <v>2500.0790731862403</v>
      </c>
      <c r="G31" s="56">
        <f>F31*$G$81</f>
        <v>2095.2073575614331</v>
      </c>
      <c r="H31" s="89">
        <v>6941.29</v>
      </c>
      <c r="I31" s="56">
        <f>'[1] Расшифровка'!N58/1000</f>
        <v>11519.44563744</v>
      </c>
      <c r="J31" s="56">
        <f>I31-G31</f>
        <v>9424.2382798785657</v>
      </c>
      <c r="K31" s="89">
        <f>I31/G31*100-100</f>
        <v>449.79978930807283</v>
      </c>
      <c r="L31" s="60" t="s">
        <v>285</v>
      </c>
    </row>
    <row r="32" spans="1:12" s="153" customFormat="1" ht="31.5" x14ac:dyDescent="0.3">
      <c r="A32" s="269" t="s">
        <v>64</v>
      </c>
      <c r="B32" s="187" t="s">
        <v>65</v>
      </c>
      <c r="C32" s="175" t="s">
        <v>24</v>
      </c>
      <c r="D32" s="56">
        <v>25512.827218010501</v>
      </c>
      <c r="E32" s="56">
        <v>25512.827218010501</v>
      </c>
      <c r="F32" s="56">
        <f t="shared" si="2"/>
        <v>25512.827218010501</v>
      </c>
      <c r="G32" s="56">
        <f>F32*$G$81</f>
        <v>21381.189048250217</v>
      </c>
      <c r="H32" s="89">
        <v>7621.2</v>
      </c>
      <c r="I32" s="56">
        <f>'[1] Расшифровка'!N370/1000</f>
        <v>8525.1850735999997</v>
      </c>
      <c r="J32" s="56">
        <f>I32-G32</f>
        <v>-12856.003974650217</v>
      </c>
      <c r="K32" s="89">
        <f>I32/G32*100-100</f>
        <v>-60.127638110483481</v>
      </c>
      <c r="L32" s="76" t="s">
        <v>286</v>
      </c>
    </row>
    <row r="33" spans="1:12" s="153" customFormat="1" ht="31.5" x14ac:dyDescent="0.3">
      <c r="A33" s="269" t="s">
        <v>67</v>
      </c>
      <c r="B33" s="187" t="s">
        <v>68</v>
      </c>
      <c r="C33" s="175" t="s">
        <v>24</v>
      </c>
      <c r="D33" s="56">
        <v>362.87596800000006</v>
      </c>
      <c r="E33" s="56">
        <v>362.87596800000006</v>
      </c>
      <c r="F33" s="56">
        <f t="shared" si="2"/>
        <v>362.87596800000006</v>
      </c>
      <c r="G33" s="56">
        <f>F33*$G$81</f>
        <v>304.11054041857091</v>
      </c>
      <c r="H33" s="89">
        <v>1329.66</v>
      </c>
      <c r="I33" s="56">
        <f>'[1] Расшифровка'!N394/1000</f>
        <v>1569.1997707929997</v>
      </c>
      <c r="J33" s="56">
        <f>I33-G33</f>
        <v>1265.0892303744288</v>
      </c>
      <c r="K33" s="89">
        <f>I33/G33*100-100</f>
        <v>415.99650858309235</v>
      </c>
      <c r="L33" s="60" t="s">
        <v>287</v>
      </c>
    </row>
    <row r="34" spans="1:12" s="153" customFormat="1" ht="51" customHeight="1" x14ac:dyDescent="0.3">
      <c r="A34" s="269" t="s">
        <v>70</v>
      </c>
      <c r="B34" s="187" t="s">
        <v>288</v>
      </c>
      <c r="C34" s="175" t="s">
        <v>24</v>
      </c>
      <c r="D34" s="56">
        <v>2191.8146927040002</v>
      </c>
      <c r="E34" s="56">
        <v>2191.8146927040002</v>
      </c>
      <c r="F34" s="56">
        <f t="shared" si="2"/>
        <v>2191.8146927040002</v>
      </c>
      <c r="G34" s="56">
        <f>F34*$G$81</f>
        <v>1836.8644095372479</v>
      </c>
      <c r="H34" s="89">
        <v>0</v>
      </c>
      <c r="I34" s="56"/>
      <c r="J34" s="56">
        <f>I34-G35</f>
        <v>0</v>
      </c>
      <c r="K34" s="89"/>
      <c r="L34" s="76" t="s">
        <v>289</v>
      </c>
    </row>
    <row r="35" spans="1:12" s="153" customFormat="1" ht="56.25" hidden="1" customHeight="1" x14ac:dyDescent="0.3">
      <c r="A35" s="269" t="s">
        <v>70</v>
      </c>
      <c r="B35" s="187" t="s">
        <v>71</v>
      </c>
      <c r="C35" s="175" t="s">
        <v>24</v>
      </c>
      <c r="D35" s="56"/>
      <c r="E35" s="56"/>
      <c r="F35" s="56">
        <f t="shared" si="2"/>
        <v>0</v>
      </c>
      <c r="G35" s="56">
        <f>E37/2+F37/2</f>
        <v>0</v>
      </c>
      <c r="H35" s="89"/>
      <c r="I35" s="56">
        <f>I81*[1]ПОКУПКА!J21</f>
        <v>0</v>
      </c>
      <c r="J35" s="56">
        <f>I35-G36</f>
        <v>0</v>
      </c>
      <c r="K35" s="89" t="e">
        <f>I35/G36*100-100</f>
        <v>#DIV/0!</v>
      </c>
      <c r="L35" s="79"/>
    </row>
    <row r="36" spans="1:12" s="153" customFormat="1" ht="18.75" hidden="1" customHeight="1" x14ac:dyDescent="0.3">
      <c r="A36" s="269" t="s">
        <v>73</v>
      </c>
      <c r="B36" s="187" t="s">
        <v>74</v>
      </c>
      <c r="C36" s="175" t="s">
        <v>24</v>
      </c>
      <c r="D36" s="56"/>
      <c r="E36" s="56"/>
      <c r="F36" s="56">
        <f t="shared" si="2"/>
        <v>0</v>
      </c>
      <c r="G36" s="56">
        <f>E35/2+F35/2</f>
        <v>0</v>
      </c>
      <c r="H36" s="89"/>
      <c r="I36" s="56"/>
      <c r="J36" s="56">
        <f>I36-G37</f>
        <v>0</v>
      </c>
      <c r="K36" s="89" t="e">
        <f>I36/G37*100-100</f>
        <v>#DIV/0!</v>
      </c>
      <c r="L36" s="64" t="s">
        <v>290</v>
      </c>
    </row>
    <row r="37" spans="1:12" s="153" customFormat="1" ht="18.75" hidden="1" customHeight="1" x14ac:dyDescent="0.3">
      <c r="A37" s="269" t="s">
        <v>75</v>
      </c>
      <c r="B37" s="187" t="s">
        <v>76</v>
      </c>
      <c r="C37" s="175" t="s">
        <v>24</v>
      </c>
      <c r="D37" s="80"/>
      <c r="E37" s="80"/>
      <c r="F37" s="56">
        <f t="shared" si="2"/>
        <v>0</v>
      </c>
      <c r="G37" s="56">
        <f>F36*$G$81</f>
        <v>0</v>
      </c>
      <c r="H37" s="89"/>
      <c r="I37" s="56"/>
      <c r="J37" s="89">
        <f>I37-F37</f>
        <v>0</v>
      </c>
      <c r="K37" s="184"/>
      <c r="L37" s="64"/>
    </row>
    <row r="38" spans="1:12" s="153" customFormat="1" ht="18.75" hidden="1" customHeight="1" x14ac:dyDescent="0.3">
      <c r="A38" s="269" t="s">
        <v>77</v>
      </c>
      <c r="B38" s="187" t="s">
        <v>78</v>
      </c>
      <c r="C38" s="175" t="s">
        <v>24</v>
      </c>
      <c r="D38" s="80"/>
      <c r="E38" s="80"/>
      <c r="F38" s="56">
        <f t="shared" si="2"/>
        <v>0</v>
      </c>
      <c r="G38" s="80">
        <f>E37/2+F37/2</f>
        <v>0</v>
      </c>
      <c r="H38" s="89"/>
      <c r="I38" s="56"/>
      <c r="J38" s="89">
        <f>I38-F38</f>
        <v>0</v>
      </c>
      <c r="K38" s="184"/>
      <c r="L38" s="64"/>
    </row>
    <row r="39" spans="1:12" s="153" customFormat="1" ht="56.25" hidden="1" customHeight="1" x14ac:dyDescent="0.3">
      <c r="A39" s="269" t="s">
        <v>79</v>
      </c>
      <c r="B39" s="187" t="s">
        <v>80</v>
      </c>
      <c r="C39" s="175" t="s">
        <v>24</v>
      </c>
      <c r="D39" s="80"/>
      <c r="E39" s="80"/>
      <c r="F39" s="56">
        <f t="shared" si="2"/>
        <v>0</v>
      </c>
      <c r="G39" s="80">
        <f>E38/2+F38/2</f>
        <v>0</v>
      </c>
      <c r="H39" s="89"/>
      <c r="I39" s="56"/>
      <c r="J39" s="40">
        <f>J41+J75</f>
        <v>40558.556378645837</v>
      </c>
      <c r="K39" s="272"/>
      <c r="L39" s="44"/>
    </row>
    <row r="40" spans="1:12" ht="37.5" x14ac:dyDescent="0.3">
      <c r="A40" s="267" t="s">
        <v>81</v>
      </c>
      <c r="B40" s="163" t="s">
        <v>82</v>
      </c>
      <c r="C40" s="164" t="s">
        <v>24</v>
      </c>
      <c r="D40" s="40">
        <f>D41+D75</f>
        <v>54543.856199428548</v>
      </c>
      <c r="E40" s="40">
        <f>E41+E75</f>
        <v>80450.172553411569</v>
      </c>
      <c r="F40" s="40">
        <f>F41+F75</f>
        <v>67497.014376420062</v>
      </c>
      <c r="G40" s="40">
        <f>G41+G75</f>
        <v>56566.307302701141</v>
      </c>
      <c r="H40" s="40">
        <f>H41+H46</f>
        <v>71789.510000000009</v>
      </c>
      <c r="I40" s="40">
        <f>I41+I75</f>
        <v>105073.76143391716</v>
      </c>
      <c r="J40" s="40" t="e">
        <f>J41+#REF!</f>
        <v>#REF!</v>
      </c>
      <c r="K40" s="272"/>
      <c r="L40" s="272"/>
    </row>
    <row r="41" spans="1:12" ht="37.5" x14ac:dyDescent="0.3">
      <c r="A41" s="268" t="s">
        <v>83</v>
      </c>
      <c r="B41" s="168" t="s">
        <v>84</v>
      </c>
      <c r="C41" s="181" t="s">
        <v>24</v>
      </c>
      <c r="D41" s="48">
        <f t="shared" ref="D41:I41" si="3">SUM(D42:D46)</f>
        <v>54543.856199428548</v>
      </c>
      <c r="E41" s="48">
        <f t="shared" si="3"/>
        <v>80450.172553411569</v>
      </c>
      <c r="F41" s="48">
        <f t="shared" si="3"/>
        <v>67497.014376420062</v>
      </c>
      <c r="G41" s="48">
        <f t="shared" si="3"/>
        <v>56566.307302701141</v>
      </c>
      <c r="H41" s="48">
        <f t="shared" si="3"/>
        <v>64795.860000000008</v>
      </c>
      <c r="I41" s="48">
        <f t="shared" si="3"/>
        <v>105073.76143391716</v>
      </c>
      <c r="J41" s="48">
        <f>SUM(J42:J45)</f>
        <v>40558.556378645837</v>
      </c>
      <c r="K41" s="193"/>
      <c r="L41" s="193"/>
    </row>
    <row r="42" spans="1:12" s="153" customFormat="1" ht="37.5" x14ac:dyDescent="0.3">
      <c r="A42" s="269" t="s">
        <v>85</v>
      </c>
      <c r="B42" s="174" t="s">
        <v>86</v>
      </c>
      <c r="C42" s="175" t="s">
        <v>24</v>
      </c>
      <c r="D42" s="56">
        <v>20512.355010129326</v>
      </c>
      <c r="E42" s="56">
        <v>44378.15</v>
      </c>
      <c r="F42" s="56">
        <f>D42/2+E42/2</f>
        <v>32445.252505064665</v>
      </c>
      <c r="G42" s="56">
        <f>F42*$G$81</f>
        <v>27190.952676513989</v>
      </c>
      <c r="H42" s="89">
        <v>44378.15</v>
      </c>
      <c r="I42" s="56">
        <f>'[1]2_ЗП_соцналог_ОСМС'!J14</f>
        <v>69539.681828500004</v>
      </c>
      <c r="J42" s="56">
        <f>I42-G42</f>
        <v>42348.729151986015</v>
      </c>
      <c r="K42" s="89">
        <f>I42/G42*100-100</f>
        <v>155.74566163900707</v>
      </c>
      <c r="L42" s="60" t="s">
        <v>291</v>
      </c>
    </row>
    <row r="43" spans="1:12" s="153" customFormat="1" x14ac:dyDescent="0.3">
      <c r="A43" s="269" t="s">
        <v>88</v>
      </c>
      <c r="B43" s="174" t="s">
        <v>89</v>
      </c>
      <c r="C43" s="175" t="s">
        <v>24</v>
      </c>
      <c r="D43" s="56">
        <v>1753.8063533660575</v>
      </c>
      <c r="E43" s="56">
        <v>3794.33</v>
      </c>
      <c r="F43" s="56">
        <f>D43/2+E43/2</f>
        <v>2774.0681766830285</v>
      </c>
      <c r="G43" s="56">
        <f>F43*$G$81</f>
        <v>2324.8256891154479</v>
      </c>
      <c r="H43" s="89">
        <v>3794.33</v>
      </c>
      <c r="I43" s="56">
        <f>'[1]2_ЗП_соцналог_ОСМС'!H58</f>
        <v>7885.2839620000004</v>
      </c>
      <c r="J43" s="56">
        <f>I43-G43</f>
        <v>5560.4582728845526</v>
      </c>
      <c r="K43" s="89">
        <f>I43/G43*100-100</f>
        <v>239.17742731930161</v>
      </c>
      <c r="L43" s="60" t="s">
        <v>292</v>
      </c>
    </row>
    <row r="44" spans="1:12" s="153" customFormat="1" x14ac:dyDescent="0.3">
      <c r="A44" s="269" t="s">
        <v>91</v>
      </c>
      <c r="B44" s="174" t="s">
        <v>46</v>
      </c>
      <c r="C44" s="175"/>
      <c r="D44" s="56"/>
      <c r="E44" s="56"/>
      <c r="F44" s="56"/>
      <c r="G44" s="56">
        <f>F44*$G$81</f>
        <v>0</v>
      </c>
      <c r="H44" s="89">
        <v>0</v>
      </c>
      <c r="I44" s="56"/>
      <c r="J44" s="56"/>
      <c r="K44" s="89"/>
      <c r="L44" s="83"/>
    </row>
    <row r="45" spans="1:12" s="153" customFormat="1" ht="47.25" x14ac:dyDescent="0.3">
      <c r="A45" s="269" t="s">
        <v>92</v>
      </c>
      <c r="B45" s="174" t="s">
        <v>93</v>
      </c>
      <c r="C45" s="175" t="s">
        <v>24</v>
      </c>
      <c r="D45" s="56">
        <v>20261.602282521599</v>
      </c>
      <c r="E45" s="56">
        <v>20261.599999999999</v>
      </c>
      <c r="F45" s="56">
        <f>D45/2+E45/2</f>
        <v>20261.601141260799</v>
      </c>
      <c r="G45" s="56">
        <f>F45*$G$81</f>
        <v>16980.365238224738</v>
      </c>
      <c r="H45" s="89">
        <v>9629.73</v>
      </c>
      <c r="I45" s="56">
        <f>'[1] Расшифровка'!N424</f>
        <v>9629.7341919999999</v>
      </c>
      <c r="J45" s="56">
        <f>I45-G45</f>
        <v>-7350.6310462247384</v>
      </c>
      <c r="K45" s="89">
        <f>I45/G45*100-100</f>
        <v>-43.289004347666385</v>
      </c>
      <c r="L45" s="60" t="s">
        <v>94</v>
      </c>
    </row>
    <row r="46" spans="1:12" x14ac:dyDescent="0.3">
      <c r="A46" s="268" t="s">
        <v>95</v>
      </c>
      <c r="B46" s="168" t="s">
        <v>96</v>
      </c>
      <c r="C46" s="181"/>
      <c r="D46" s="82">
        <f>SUM(D47:D74)</f>
        <v>12016.092553411567</v>
      </c>
      <c r="E46" s="82">
        <f>SUM(E47:E74)</f>
        <v>12016.092553411567</v>
      </c>
      <c r="F46" s="82">
        <f>SUM(F47:F71)</f>
        <v>12016.092553411567</v>
      </c>
      <c r="G46" s="82">
        <f>SUM(G47:G71)</f>
        <v>10070.163698846969</v>
      </c>
      <c r="H46" s="82">
        <f>SUM(H47:H71)</f>
        <v>6993.6500000000015</v>
      </c>
      <c r="I46" s="82">
        <f>SUM(I47:I73)</f>
        <v>18019.061451417143</v>
      </c>
      <c r="J46" s="82">
        <f>SUM(J47:J73)</f>
        <v>7948.8977525701694</v>
      </c>
      <c r="K46" s="193"/>
      <c r="L46" s="52"/>
    </row>
    <row r="47" spans="1:12" s="153" customFormat="1" x14ac:dyDescent="0.3">
      <c r="A47" s="269" t="s">
        <v>293</v>
      </c>
      <c r="B47" s="187" t="s">
        <v>98</v>
      </c>
      <c r="C47" s="194" t="s">
        <v>24</v>
      </c>
      <c r="D47" s="56">
        <v>251.79712084800002</v>
      </c>
      <c r="E47" s="56">
        <v>251.79712084800002</v>
      </c>
      <c r="F47" s="56">
        <f t="shared" ref="F47:F73" si="4">D47/2+E47/2</f>
        <v>251.79712084800002</v>
      </c>
      <c r="G47" s="56">
        <f t="shared" ref="G47:G74" si="5">F47*$G$81</f>
        <v>211.02019766964969</v>
      </c>
      <c r="H47" s="89">
        <v>284.66000000000003</v>
      </c>
      <c r="I47" s="56">
        <f>'[1] Расшифровка'!N450/1000</f>
        <v>402.81539999999995</v>
      </c>
      <c r="J47" s="56">
        <f t="shared" ref="J47:J73" si="6">I47-G47</f>
        <v>191.79520233035026</v>
      </c>
      <c r="K47" s="89">
        <f t="shared" ref="K47:K71" si="7">I47/G47*100-100</f>
        <v>90.889499890718525</v>
      </c>
      <c r="L47" s="60" t="s">
        <v>215</v>
      </c>
    </row>
    <row r="48" spans="1:12" s="153" customFormat="1" x14ac:dyDescent="0.3">
      <c r="A48" s="269" t="s">
        <v>294</v>
      </c>
      <c r="B48" s="187" t="s">
        <v>101</v>
      </c>
      <c r="C48" s="194" t="s">
        <v>24</v>
      </c>
      <c r="D48" s="56">
        <v>0</v>
      </c>
      <c r="E48" s="56"/>
      <c r="F48" s="56">
        <f t="shared" si="4"/>
        <v>0</v>
      </c>
      <c r="G48" s="56">
        <f t="shared" si="5"/>
        <v>0</v>
      </c>
      <c r="H48" s="89">
        <v>0</v>
      </c>
      <c r="I48" s="56"/>
      <c r="J48" s="56">
        <f t="shared" si="6"/>
        <v>0</v>
      </c>
      <c r="K48" s="89" t="e">
        <f t="shared" si="7"/>
        <v>#DIV/0!</v>
      </c>
      <c r="L48" s="73"/>
    </row>
    <row r="49" spans="1:12" s="153" customFormat="1" ht="31.5" x14ac:dyDescent="0.3">
      <c r="A49" s="269" t="s">
        <v>295</v>
      </c>
      <c r="B49" s="187" t="s">
        <v>103</v>
      </c>
      <c r="C49" s="194" t="s">
        <v>24</v>
      </c>
      <c r="D49" s="56">
        <v>80.312211907200009</v>
      </c>
      <c r="E49" s="56">
        <v>80.312211907200009</v>
      </c>
      <c r="F49" s="56">
        <f t="shared" si="4"/>
        <v>80.312211907200009</v>
      </c>
      <c r="G49" s="56">
        <f t="shared" si="5"/>
        <v>67.306166070797431</v>
      </c>
      <c r="H49" s="89">
        <v>0</v>
      </c>
      <c r="I49" s="56">
        <f>'[1] Расшифровка'!N471</f>
        <v>0</v>
      </c>
      <c r="J49" s="56">
        <f t="shared" si="6"/>
        <v>-67.306166070797431</v>
      </c>
      <c r="K49" s="89">
        <f t="shared" si="7"/>
        <v>-100</v>
      </c>
      <c r="L49" s="76" t="s">
        <v>104</v>
      </c>
    </row>
    <row r="50" spans="1:12" s="153" customFormat="1" ht="31.5" x14ac:dyDescent="0.3">
      <c r="A50" s="269" t="s">
        <v>296</v>
      </c>
      <c r="B50" s="187" t="s">
        <v>106</v>
      </c>
      <c r="C50" s="194" t="s">
        <v>24</v>
      </c>
      <c r="D50" s="56">
        <v>8.8658901834047992</v>
      </c>
      <c r="E50" s="56">
        <v>8.8658901834047992</v>
      </c>
      <c r="F50" s="56">
        <f t="shared" si="4"/>
        <v>8.8658901834047992</v>
      </c>
      <c r="G50" s="56">
        <f t="shared" si="5"/>
        <v>7.4301163282516836</v>
      </c>
      <c r="H50" s="89">
        <v>40.020000000000003</v>
      </c>
      <c r="I50" s="56">
        <f>'[1] Расшифровка'!N482/1000</f>
        <v>64.557325000000006</v>
      </c>
      <c r="J50" s="56">
        <f t="shared" si="6"/>
        <v>57.127208671748321</v>
      </c>
      <c r="K50" s="89">
        <f t="shared" si="7"/>
        <v>768.86021897843455</v>
      </c>
      <c r="L50" s="60" t="s">
        <v>297</v>
      </c>
    </row>
    <row r="51" spans="1:12" s="153" customFormat="1" ht="31.5" x14ac:dyDescent="0.3">
      <c r="A51" s="269" t="s">
        <v>298</v>
      </c>
      <c r="B51" s="187" t="s">
        <v>108</v>
      </c>
      <c r="C51" s="194" t="s">
        <v>24</v>
      </c>
      <c r="D51" s="56">
        <v>533.09333027059211</v>
      </c>
      <c r="E51" s="56">
        <v>533.09333027059211</v>
      </c>
      <c r="F51" s="56">
        <f t="shared" si="4"/>
        <v>533.09333027059211</v>
      </c>
      <c r="G51" s="56">
        <f t="shared" si="5"/>
        <v>446.7622963726422</v>
      </c>
      <c r="H51" s="89">
        <v>860.48</v>
      </c>
      <c r="I51" s="56">
        <f>'[1] Расшифровка'!N529/1000</f>
        <v>1065.6699360171428</v>
      </c>
      <c r="J51" s="56">
        <f t="shared" si="6"/>
        <v>618.9076396445007</v>
      </c>
      <c r="K51" s="89">
        <f t="shared" si="7"/>
        <v>138.53175271717043</v>
      </c>
      <c r="L51" s="60" t="s">
        <v>299</v>
      </c>
    </row>
    <row r="52" spans="1:12" s="153" customFormat="1" x14ac:dyDescent="0.3">
      <c r="A52" s="269" t="s">
        <v>300</v>
      </c>
      <c r="B52" s="187" t="s">
        <v>111</v>
      </c>
      <c r="C52" s="194" t="s">
        <v>24</v>
      </c>
      <c r="D52" s="56">
        <v>0</v>
      </c>
      <c r="E52" s="56">
        <v>0</v>
      </c>
      <c r="F52" s="56">
        <f t="shared" si="4"/>
        <v>0</v>
      </c>
      <c r="G52" s="56">
        <f t="shared" si="5"/>
        <v>0</v>
      </c>
      <c r="H52" s="89">
        <v>0</v>
      </c>
      <c r="I52" s="56">
        <f>'[1] Расшифровка'!N552/1000</f>
        <v>163.64400000000001</v>
      </c>
      <c r="J52" s="56">
        <f t="shared" si="6"/>
        <v>163.64400000000001</v>
      </c>
      <c r="K52" s="89"/>
      <c r="L52" s="60" t="s">
        <v>112</v>
      </c>
    </row>
    <row r="53" spans="1:12" s="153" customFormat="1" ht="31.5" x14ac:dyDescent="0.3">
      <c r="A53" s="269" t="s">
        <v>301</v>
      </c>
      <c r="B53" s="187" t="s">
        <v>114</v>
      </c>
      <c r="C53" s="194" t="s">
        <v>24</v>
      </c>
      <c r="D53" s="56">
        <v>5640.1033318943037</v>
      </c>
      <c r="E53" s="56">
        <v>5640.1033318943037</v>
      </c>
      <c r="F53" s="56">
        <f t="shared" si="4"/>
        <v>5640.1033318943037</v>
      </c>
      <c r="G53" s="56">
        <f t="shared" si="5"/>
        <v>4726.7248964774617</v>
      </c>
      <c r="H53" s="89">
        <v>404.59</v>
      </c>
      <c r="I53" s="56">
        <f>'[1] Расшифровка'!N574/1000</f>
        <v>404.59441151999994</v>
      </c>
      <c r="J53" s="56">
        <f t="shared" si="6"/>
        <v>-4322.1304849574617</v>
      </c>
      <c r="K53" s="89">
        <f t="shared" si="7"/>
        <v>-91.440280101312453</v>
      </c>
      <c r="L53" s="76" t="s">
        <v>302</v>
      </c>
    </row>
    <row r="54" spans="1:12" s="13" customFormat="1" ht="31.5" x14ac:dyDescent="0.3">
      <c r="A54" s="269" t="s">
        <v>303</v>
      </c>
      <c r="B54" s="187" t="s">
        <v>117</v>
      </c>
      <c r="C54" s="194" t="s">
        <v>24</v>
      </c>
      <c r="D54" s="56">
        <v>1346.5955241123843</v>
      </c>
      <c r="E54" s="56">
        <v>1346.5955241123843</v>
      </c>
      <c r="F54" s="56">
        <f t="shared" si="4"/>
        <v>1346.5955241123843</v>
      </c>
      <c r="G54" s="56">
        <f t="shared" si="5"/>
        <v>1128.5230455466419</v>
      </c>
      <c r="H54" s="89">
        <v>1059.72</v>
      </c>
      <c r="I54" s="56">
        <f>'[1] Расшифровка'!N626/1000</f>
        <v>1088.3097763199999</v>
      </c>
      <c r="J54" s="56">
        <f t="shared" si="6"/>
        <v>-40.213269226642069</v>
      </c>
      <c r="K54" s="89">
        <f t="shared" si="7"/>
        <v>-3.5633538353807666</v>
      </c>
      <c r="L54" s="60" t="s">
        <v>268</v>
      </c>
    </row>
    <row r="55" spans="1:12" s="292" customFormat="1" ht="31.5" x14ac:dyDescent="0.3">
      <c r="A55" s="269" t="s">
        <v>304</v>
      </c>
      <c r="B55" s="187" t="s">
        <v>120</v>
      </c>
      <c r="C55" s="196" t="s">
        <v>24</v>
      </c>
      <c r="D55" s="56">
        <v>324.48198481171204</v>
      </c>
      <c r="E55" s="56">
        <v>324.48198481171204</v>
      </c>
      <c r="F55" s="56">
        <f t="shared" si="4"/>
        <v>324.48198481171204</v>
      </c>
      <c r="G55" s="56">
        <f t="shared" si="5"/>
        <v>271.93421570750104</v>
      </c>
      <c r="H55" s="89">
        <v>893.51</v>
      </c>
      <c r="I55" s="56">
        <f>'[1] Расшифровка'!N648/1000</f>
        <v>893.50851823999972</v>
      </c>
      <c r="J55" s="56">
        <f t="shared" si="6"/>
        <v>621.57430253249868</v>
      </c>
      <c r="K55" s="89">
        <f t="shared" si="7"/>
        <v>228.57524600768846</v>
      </c>
      <c r="L55" s="60" t="s">
        <v>305</v>
      </c>
    </row>
    <row r="56" spans="1:12" s="292" customFormat="1" ht="31.5" x14ac:dyDescent="0.3">
      <c r="A56" s="269" t="s">
        <v>306</v>
      </c>
      <c r="B56" s="187" t="s">
        <v>123</v>
      </c>
      <c r="C56" s="196" t="s">
        <v>24</v>
      </c>
      <c r="D56" s="56">
        <v>45.713958859296007</v>
      </c>
      <c r="E56" s="56">
        <v>45.713958859296007</v>
      </c>
      <c r="F56" s="56">
        <f t="shared" si="4"/>
        <v>45.713958859296007</v>
      </c>
      <c r="G56" s="56">
        <f t="shared" si="5"/>
        <v>38.310877432844556</v>
      </c>
      <c r="H56" s="89">
        <v>161.28</v>
      </c>
      <c r="I56" s="56">
        <f>'[1] Расшифровка'!N670/1000</f>
        <v>161.28319999999999</v>
      </c>
      <c r="J56" s="56">
        <f t="shared" si="6"/>
        <v>122.97232256715543</v>
      </c>
      <c r="K56" s="89">
        <f t="shared" si="7"/>
        <v>320.98539842297953</v>
      </c>
      <c r="L56" s="60" t="s">
        <v>307</v>
      </c>
    </row>
    <row r="57" spans="1:12" s="13" customFormat="1" x14ac:dyDescent="0.3">
      <c r="A57" s="269" t="s">
        <v>308</v>
      </c>
      <c r="B57" s="187" t="s">
        <v>126</v>
      </c>
      <c r="C57" s="194" t="s">
        <v>24</v>
      </c>
      <c r="D57" s="56">
        <v>0</v>
      </c>
      <c r="E57" s="56">
        <v>0</v>
      </c>
      <c r="F57" s="56">
        <f t="shared" si="4"/>
        <v>0</v>
      </c>
      <c r="G57" s="56">
        <f t="shared" si="5"/>
        <v>0</v>
      </c>
      <c r="H57" s="89">
        <v>0</v>
      </c>
      <c r="I57" s="56"/>
      <c r="J57" s="56">
        <f t="shared" si="6"/>
        <v>0</v>
      </c>
      <c r="K57" s="89"/>
      <c r="L57" s="76"/>
    </row>
    <row r="58" spans="1:12" s="292" customFormat="1" x14ac:dyDescent="0.3">
      <c r="A58" s="269" t="s">
        <v>309</v>
      </c>
      <c r="B58" s="187" t="s">
        <v>128</v>
      </c>
      <c r="C58" s="196" t="s">
        <v>24</v>
      </c>
      <c r="D58" s="56">
        <v>0</v>
      </c>
      <c r="E58" s="56">
        <v>0</v>
      </c>
      <c r="F58" s="56">
        <f t="shared" si="4"/>
        <v>0</v>
      </c>
      <c r="G58" s="56">
        <f t="shared" si="5"/>
        <v>0</v>
      </c>
      <c r="H58" s="89">
        <v>0</v>
      </c>
      <c r="I58" s="56"/>
      <c r="J58" s="56">
        <f t="shared" si="6"/>
        <v>0</v>
      </c>
      <c r="K58" s="89"/>
      <c r="L58" s="60"/>
    </row>
    <row r="59" spans="1:12" s="153" customFormat="1" ht="31.5" x14ac:dyDescent="0.3">
      <c r="A59" s="269" t="s">
        <v>310</v>
      </c>
      <c r="B59" s="187" t="s">
        <v>130</v>
      </c>
      <c r="C59" s="194" t="s">
        <v>24</v>
      </c>
      <c r="D59" s="56">
        <v>1527.3503309937603</v>
      </c>
      <c r="E59" s="56">
        <v>1527.3503309937603</v>
      </c>
      <c r="F59" s="56">
        <f t="shared" si="4"/>
        <v>1527.3503309937603</v>
      </c>
      <c r="G59" s="56">
        <f t="shared" si="5"/>
        <v>1280.0057747747999</v>
      </c>
      <c r="H59" s="89">
        <v>1897.69</v>
      </c>
      <c r="I59" s="56">
        <f>'[1] Расшифровка'!N778/1000</f>
        <v>1906.70107472</v>
      </c>
      <c r="J59" s="56">
        <f t="shared" si="6"/>
        <v>626.69529994520008</v>
      </c>
      <c r="K59" s="89">
        <f t="shared" si="7"/>
        <v>48.960349421506209</v>
      </c>
      <c r="L59" s="60" t="s">
        <v>311</v>
      </c>
    </row>
    <row r="60" spans="1:12" s="153" customFormat="1" ht="31.5" x14ac:dyDescent="0.3">
      <c r="A60" s="269" t="s">
        <v>312</v>
      </c>
      <c r="B60" s="187" t="s">
        <v>133</v>
      </c>
      <c r="C60" s="194" t="s">
        <v>24</v>
      </c>
      <c r="D60" s="56">
        <v>250.78471891200002</v>
      </c>
      <c r="E60" s="56">
        <v>250.78471891200002</v>
      </c>
      <c r="F60" s="56">
        <f t="shared" si="4"/>
        <v>250.78471891200002</v>
      </c>
      <c r="G60" s="56">
        <f t="shared" si="5"/>
        <v>210.17174771145966</v>
      </c>
      <c r="H60" s="89">
        <v>457.52</v>
      </c>
      <c r="I60" s="56">
        <f>'[1] Расшифровка'!N824/1000</f>
        <v>457.51777760000004</v>
      </c>
      <c r="J60" s="56">
        <f t="shared" si="6"/>
        <v>247.34602988854039</v>
      </c>
      <c r="K60" s="89">
        <f t="shared" si="7"/>
        <v>117.68757341644061</v>
      </c>
      <c r="L60" s="60" t="s">
        <v>313</v>
      </c>
    </row>
    <row r="61" spans="1:12" s="153" customFormat="1" ht="31.5" x14ac:dyDescent="0.3">
      <c r="A61" s="269" t="s">
        <v>314</v>
      </c>
      <c r="B61" s="187" t="s">
        <v>136</v>
      </c>
      <c r="C61" s="194" t="s">
        <v>24</v>
      </c>
      <c r="D61" s="56">
        <v>735.974981606592</v>
      </c>
      <c r="E61" s="56">
        <v>735.974981606592</v>
      </c>
      <c r="F61" s="56">
        <f t="shared" si="4"/>
        <v>735.974981606592</v>
      </c>
      <c r="G61" s="56">
        <f t="shared" si="5"/>
        <v>616.78857000232222</v>
      </c>
      <c r="H61" s="89">
        <v>9.7799999999999994</v>
      </c>
      <c r="I61" s="56">
        <f>'[1] Расшифровка'!N846/1000</f>
        <v>9.7824480000000005</v>
      </c>
      <c r="J61" s="56">
        <f t="shared" si="6"/>
        <v>-607.00612200232217</v>
      </c>
      <c r="K61" s="89">
        <f t="shared" si="7"/>
        <v>-98.413970609091677</v>
      </c>
      <c r="L61" s="76" t="s">
        <v>266</v>
      </c>
    </row>
    <row r="62" spans="1:12" s="153" customFormat="1" ht="31.5" x14ac:dyDescent="0.3">
      <c r="A62" s="269" t="s">
        <v>315</v>
      </c>
      <c r="B62" s="187" t="s">
        <v>139</v>
      </c>
      <c r="C62" s="194" t="s">
        <v>24</v>
      </c>
      <c r="D62" s="56">
        <v>14.898161075615999</v>
      </c>
      <c r="E62" s="56">
        <v>14.898161075615999</v>
      </c>
      <c r="F62" s="56">
        <f t="shared" si="4"/>
        <v>14.898161075615999</v>
      </c>
      <c r="G62" s="56">
        <f t="shared" si="5"/>
        <v>12.48549977260687</v>
      </c>
      <c r="H62" s="89">
        <v>29.45</v>
      </c>
      <c r="I62" s="56">
        <f>'[1] Расшифровка'!N868/1000</f>
        <v>29.454285120000002</v>
      </c>
      <c r="J62" s="56">
        <f t="shared" si="6"/>
        <v>16.96878534739313</v>
      </c>
      <c r="K62" s="89">
        <f t="shared" si="7"/>
        <v>135.9079384601213</v>
      </c>
      <c r="L62" s="60" t="s">
        <v>316</v>
      </c>
    </row>
    <row r="63" spans="1:12" s="153" customFormat="1" x14ac:dyDescent="0.3">
      <c r="A63" s="269" t="s">
        <v>317</v>
      </c>
      <c r="B63" s="187" t="s">
        <v>141</v>
      </c>
      <c r="C63" s="194" t="s">
        <v>24</v>
      </c>
      <c r="D63" s="56">
        <v>0</v>
      </c>
      <c r="E63" s="56">
        <v>0</v>
      </c>
      <c r="F63" s="56">
        <f t="shared" si="4"/>
        <v>0</v>
      </c>
      <c r="G63" s="56">
        <f t="shared" si="5"/>
        <v>0</v>
      </c>
      <c r="H63" s="89">
        <v>0</v>
      </c>
      <c r="I63" s="56">
        <f>'[1] Расшифровка'!N893/1000</f>
        <v>2304.5959040000002</v>
      </c>
      <c r="J63" s="56">
        <f t="shared" si="6"/>
        <v>2304.5959040000002</v>
      </c>
      <c r="K63" s="89"/>
      <c r="L63" s="60" t="s">
        <v>112</v>
      </c>
    </row>
    <row r="64" spans="1:12" s="153" customFormat="1" ht="31.5" x14ac:dyDescent="0.3">
      <c r="A64" s="269" t="s">
        <v>318</v>
      </c>
      <c r="B64" s="187" t="s">
        <v>143</v>
      </c>
      <c r="C64" s="194" t="s">
        <v>24</v>
      </c>
      <c r="D64" s="56">
        <v>740.28165120000006</v>
      </c>
      <c r="E64" s="56">
        <v>740.28165120000006</v>
      </c>
      <c r="F64" s="56">
        <f t="shared" si="4"/>
        <v>740.28165120000006</v>
      </c>
      <c r="G64" s="56">
        <f t="shared" si="5"/>
        <v>620.39780217240502</v>
      </c>
      <c r="H64" s="89">
        <v>354.02</v>
      </c>
      <c r="I64" s="56">
        <f>'[1] Расшифровка'!N918/1000</f>
        <v>654.53440000000001</v>
      </c>
      <c r="J64" s="56">
        <f t="shared" si="6"/>
        <v>34.136597827594983</v>
      </c>
      <c r="K64" s="89">
        <f t="shared" si="7"/>
        <v>5.502372462968296</v>
      </c>
      <c r="L64" s="60" t="s">
        <v>319</v>
      </c>
    </row>
    <row r="65" spans="1:12" s="153" customFormat="1" ht="31.5" x14ac:dyDescent="0.3">
      <c r="A65" s="269" t="s">
        <v>320</v>
      </c>
      <c r="B65" s="187" t="s">
        <v>146</v>
      </c>
      <c r="C65" s="194" t="s">
        <v>24</v>
      </c>
      <c r="D65" s="56">
        <v>58.711816800000001</v>
      </c>
      <c r="E65" s="56">
        <v>58.711816800000001</v>
      </c>
      <c r="F65" s="56">
        <f t="shared" si="4"/>
        <v>58.711816800000001</v>
      </c>
      <c r="G65" s="56">
        <f t="shared" si="5"/>
        <v>49.203815933063183</v>
      </c>
      <c r="H65" s="89">
        <v>19.760000000000002</v>
      </c>
      <c r="I65" s="56">
        <f>'[1] Расшифровка'!N940/1000</f>
        <v>23.968499999999995</v>
      </c>
      <c r="J65" s="56">
        <f t="shared" si="6"/>
        <v>-25.235315933063188</v>
      </c>
      <c r="K65" s="89">
        <f t="shared" si="7"/>
        <v>-51.287314722486741</v>
      </c>
      <c r="L65" s="76" t="s">
        <v>321</v>
      </c>
    </row>
    <row r="66" spans="1:12" s="153" customFormat="1" x14ac:dyDescent="0.3">
      <c r="A66" s="269" t="s">
        <v>322</v>
      </c>
      <c r="B66" s="187" t="s">
        <v>149</v>
      </c>
      <c r="C66" s="194" t="s">
        <v>24</v>
      </c>
      <c r="D66" s="56">
        <v>3.6199820442240003</v>
      </c>
      <c r="E66" s="56">
        <v>3.6199820442240003</v>
      </c>
      <c r="F66" s="56">
        <f t="shared" si="4"/>
        <v>3.6199820442240003</v>
      </c>
      <c r="G66" s="56">
        <f t="shared" si="5"/>
        <v>3.0337492500315797</v>
      </c>
      <c r="H66" s="89">
        <v>0</v>
      </c>
      <c r="I66" s="56">
        <f>'[1] Расшифровка'!N963/1000</f>
        <v>234.25750399999998</v>
      </c>
      <c r="J66" s="56">
        <f t="shared" si="6"/>
        <v>231.22375474996841</v>
      </c>
      <c r="K66" s="89">
        <f t="shared" si="7"/>
        <v>7621.7160909907589</v>
      </c>
      <c r="L66" s="60" t="s">
        <v>215</v>
      </c>
    </row>
    <row r="67" spans="1:12" s="153" customFormat="1" ht="31.5" x14ac:dyDescent="0.3">
      <c r="A67" s="269" t="s">
        <v>323</v>
      </c>
      <c r="B67" s="187" t="s">
        <v>151</v>
      </c>
      <c r="C67" s="194" t="s">
        <v>24</v>
      </c>
      <c r="D67" s="56">
        <v>230.15699965440001</v>
      </c>
      <c r="E67" s="56">
        <v>230.15699965440001</v>
      </c>
      <c r="F67" s="56">
        <f t="shared" si="4"/>
        <v>230.15699965440001</v>
      </c>
      <c r="G67" s="56">
        <f t="shared" si="5"/>
        <v>192.88455482953449</v>
      </c>
      <c r="H67" s="89">
        <v>148.72</v>
      </c>
      <c r="I67" s="56">
        <f>'[1] Расшифровка'!N985/1000</f>
        <v>148.72</v>
      </c>
      <c r="J67" s="56">
        <f t="shared" si="6"/>
        <v>-44.164554829534495</v>
      </c>
      <c r="K67" s="89">
        <f t="shared" si="7"/>
        <v>-22.896885066077886</v>
      </c>
      <c r="L67" s="76" t="s">
        <v>253</v>
      </c>
    </row>
    <row r="68" spans="1:12" s="153" customFormat="1" ht="31.5" x14ac:dyDescent="0.3">
      <c r="A68" s="269" t="s">
        <v>324</v>
      </c>
      <c r="B68" s="187" t="s">
        <v>154</v>
      </c>
      <c r="C68" s="194" t="s">
        <v>24</v>
      </c>
      <c r="D68" s="56">
        <v>173.26707023808001</v>
      </c>
      <c r="E68" s="56">
        <v>173.26707023808001</v>
      </c>
      <c r="F68" s="56">
        <f t="shared" si="4"/>
        <v>173.26707023808001</v>
      </c>
      <c r="G68" s="56">
        <f t="shared" si="5"/>
        <v>145.20758334386306</v>
      </c>
      <c r="H68" s="89">
        <v>37.49</v>
      </c>
      <c r="I68" s="56">
        <f>'[1] Расшифровка'!N1008/1000</f>
        <v>177.62921487999995</v>
      </c>
      <c r="J68" s="56">
        <f t="shared" si="6"/>
        <v>32.421631536136886</v>
      </c>
      <c r="K68" s="89">
        <f t="shared" si="7"/>
        <v>22.327781228449965</v>
      </c>
      <c r="L68" s="60" t="s">
        <v>325</v>
      </c>
    </row>
    <row r="69" spans="1:12" s="153" customFormat="1" x14ac:dyDescent="0.3">
      <c r="A69" s="269" t="s">
        <v>326</v>
      </c>
      <c r="B69" s="187" t="s">
        <v>157</v>
      </c>
      <c r="C69" s="194" t="s">
        <v>24</v>
      </c>
      <c r="D69" s="56">
        <v>0</v>
      </c>
      <c r="E69" s="56">
        <v>0</v>
      </c>
      <c r="F69" s="56">
        <f t="shared" si="4"/>
        <v>0</v>
      </c>
      <c r="G69" s="56">
        <f t="shared" si="5"/>
        <v>0</v>
      </c>
      <c r="H69" s="89">
        <v>0</v>
      </c>
      <c r="I69" s="56">
        <f>'[1] Расшифровка'!N1064/1000</f>
        <v>7492.5545759999995</v>
      </c>
      <c r="J69" s="56">
        <f t="shared" si="6"/>
        <v>7492.5545759999995</v>
      </c>
      <c r="K69" s="89"/>
      <c r="L69" s="60" t="s">
        <v>112</v>
      </c>
    </row>
    <row r="70" spans="1:12" s="153" customFormat="1" x14ac:dyDescent="0.3">
      <c r="A70" s="269" t="s">
        <v>327</v>
      </c>
      <c r="B70" s="187" t="s">
        <v>160</v>
      </c>
      <c r="C70" s="194" t="s">
        <v>24</v>
      </c>
      <c r="D70" s="56">
        <v>0</v>
      </c>
      <c r="E70" s="56">
        <v>0</v>
      </c>
      <c r="F70" s="56">
        <f t="shared" si="4"/>
        <v>0</v>
      </c>
      <c r="G70" s="56">
        <f t="shared" si="5"/>
        <v>0</v>
      </c>
      <c r="H70" s="89">
        <v>0</v>
      </c>
      <c r="I70" s="56"/>
      <c r="J70" s="56">
        <f t="shared" si="6"/>
        <v>0</v>
      </c>
      <c r="K70" s="89"/>
      <c r="L70" s="60"/>
    </row>
    <row r="71" spans="1:12" s="153" customFormat="1" ht="37.5" x14ac:dyDescent="0.3">
      <c r="A71" s="269" t="s">
        <v>328</v>
      </c>
      <c r="B71" s="187" t="s">
        <v>162</v>
      </c>
      <c r="C71" s="194" t="s">
        <v>24</v>
      </c>
      <c r="D71" s="56">
        <v>50.083488000000003</v>
      </c>
      <c r="E71" s="56">
        <v>50.083488000000003</v>
      </c>
      <c r="F71" s="56">
        <f t="shared" si="4"/>
        <v>50.083488000000003</v>
      </c>
      <c r="G71" s="56">
        <f t="shared" si="5"/>
        <v>41.972789451096986</v>
      </c>
      <c r="H71" s="89">
        <v>334.96</v>
      </c>
      <c r="I71" s="56">
        <f>'[1] Расшифровка'!N1135/1000</f>
        <v>334.96320000000003</v>
      </c>
      <c r="J71" s="56">
        <f t="shared" si="6"/>
        <v>292.99041054890301</v>
      </c>
      <c r="K71" s="89">
        <f t="shared" si="7"/>
        <v>698.04846039663335</v>
      </c>
      <c r="L71" s="60" t="s">
        <v>329</v>
      </c>
    </row>
    <row r="72" spans="1:12" s="153" customFormat="1" x14ac:dyDescent="0.3">
      <c r="A72" s="269" t="s">
        <v>330</v>
      </c>
      <c r="B72" s="187" t="s">
        <v>165</v>
      </c>
      <c r="C72" s="194" t="s">
        <v>24</v>
      </c>
      <c r="D72" s="56">
        <v>0</v>
      </c>
      <c r="E72" s="56">
        <v>0</v>
      </c>
      <c r="F72" s="56">
        <f t="shared" si="4"/>
        <v>0</v>
      </c>
      <c r="G72" s="56">
        <f t="shared" si="5"/>
        <v>0</v>
      </c>
      <c r="H72" s="89">
        <v>0</v>
      </c>
      <c r="I72" s="56"/>
      <c r="J72" s="56">
        <f t="shared" si="6"/>
        <v>0</v>
      </c>
      <c r="K72" s="89"/>
      <c r="L72" s="76"/>
    </row>
    <row r="73" spans="1:12" s="153" customFormat="1" x14ac:dyDescent="0.3">
      <c r="A73" s="269" t="s">
        <v>331</v>
      </c>
      <c r="B73" s="187" t="s">
        <v>167</v>
      </c>
      <c r="C73" s="194" t="s">
        <v>24</v>
      </c>
      <c r="D73" s="56"/>
      <c r="E73" s="56"/>
      <c r="F73" s="56">
        <f t="shared" si="4"/>
        <v>0</v>
      </c>
      <c r="G73" s="56">
        <f t="shared" si="5"/>
        <v>0</v>
      </c>
      <c r="H73" s="89">
        <v>0</v>
      </c>
      <c r="I73" s="56">
        <v>0</v>
      </c>
      <c r="J73" s="56">
        <f t="shared" si="6"/>
        <v>0</v>
      </c>
      <c r="K73" s="89"/>
      <c r="L73" s="73"/>
    </row>
    <row r="74" spans="1:12" s="294" customFormat="1" ht="19.5" x14ac:dyDescent="0.35">
      <c r="A74" s="293"/>
      <c r="B74" s="200"/>
      <c r="C74" s="201"/>
      <c r="D74" s="56"/>
      <c r="E74" s="56"/>
      <c r="F74" s="56"/>
      <c r="G74" s="56">
        <f t="shared" si="5"/>
        <v>0</v>
      </c>
      <c r="H74" s="202"/>
      <c r="I74" s="56"/>
      <c r="J74" s="273"/>
      <c r="K74" s="274"/>
      <c r="L74" s="98"/>
    </row>
    <row r="75" spans="1:12" ht="37.5" x14ac:dyDescent="0.3">
      <c r="A75" s="268" t="s">
        <v>168</v>
      </c>
      <c r="B75" s="168" t="s">
        <v>169</v>
      </c>
      <c r="C75" s="181"/>
      <c r="D75" s="48"/>
      <c r="E75" s="48"/>
      <c r="F75" s="48"/>
      <c r="G75" s="48"/>
      <c r="H75" s="82"/>
      <c r="I75" s="48"/>
      <c r="J75" s="82">
        <f>I74-F74</f>
        <v>0</v>
      </c>
      <c r="K75" s="275"/>
      <c r="L75" s="52"/>
    </row>
    <row r="76" spans="1:12" ht="37.5" x14ac:dyDescent="0.3">
      <c r="A76" s="267" t="s">
        <v>170</v>
      </c>
      <c r="B76" s="163" t="s">
        <v>171</v>
      </c>
      <c r="C76" s="164" t="s">
        <v>24</v>
      </c>
      <c r="D76" s="81">
        <f>D13+D40</f>
        <v>814400.53296840517</v>
      </c>
      <c r="E76" s="81">
        <f>E13+E40</f>
        <v>949378.31176774763</v>
      </c>
      <c r="F76" s="81">
        <f>F13+F40</f>
        <v>872704.68236807652</v>
      </c>
      <c r="G76" s="81">
        <f>G13+G40</f>
        <v>731375.7757051934</v>
      </c>
      <c r="H76" s="81">
        <v>949378.31</v>
      </c>
      <c r="I76" s="81">
        <f>I13+I40</f>
        <v>1140269.8681657745</v>
      </c>
      <c r="J76" s="81">
        <f>J13+J39</f>
        <v>483696.75076689938</v>
      </c>
      <c r="K76" s="272" t="e">
        <f>I75/F75*100-100</f>
        <v>#DIV/0!</v>
      </c>
      <c r="L76" s="44"/>
    </row>
    <row r="77" spans="1:12" s="15" customFormat="1" x14ac:dyDescent="0.3">
      <c r="A77" s="269" t="s">
        <v>172</v>
      </c>
      <c r="B77" s="174" t="s">
        <v>173</v>
      </c>
      <c r="C77" s="175" t="s">
        <v>24</v>
      </c>
      <c r="D77" s="103">
        <v>22518.57</v>
      </c>
      <c r="E77" s="103">
        <v>22518.57</v>
      </c>
      <c r="F77" s="56">
        <f>E77</f>
        <v>22518.57</v>
      </c>
      <c r="G77" s="103">
        <f>F77</f>
        <v>22518.57</v>
      </c>
      <c r="H77" s="89">
        <v>22518.57</v>
      </c>
      <c r="I77" s="56">
        <f>H77</f>
        <v>22518.57</v>
      </c>
      <c r="J77" s="56">
        <f>I76-G77</f>
        <v>1117751.2981657744</v>
      </c>
      <c r="K77" s="89">
        <f>I76/G77*100-100</f>
        <v>4963.6868511889279</v>
      </c>
      <c r="L77" s="60"/>
    </row>
    <row r="78" spans="1:12" s="15" customFormat="1" ht="37.5" x14ac:dyDescent="0.3">
      <c r="A78" s="270" t="s">
        <v>175</v>
      </c>
      <c r="B78" s="179" t="s">
        <v>176</v>
      </c>
      <c r="C78" s="186" t="s">
        <v>24</v>
      </c>
      <c r="D78" s="56">
        <v>627663.06942999992</v>
      </c>
      <c r="E78" s="56">
        <v>627663.06942999992</v>
      </c>
      <c r="F78" s="56"/>
      <c r="G78" s="56"/>
      <c r="H78" s="89"/>
      <c r="I78" s="56"/>
      <c r="J78" s="89">
        <f>I77-F77</f>
        <v>0</v>
      </c>
      <c r="K78" s="184"/>
      <c r="L78" s="64"/>
    </row>
    <row r="79" spans="1:12" s="145" customFormat="1" x14ac:dyDescent="0.3">
      <c r="A79" s="276"/>
      <c r="B79" s="212"/>
      <c r="C79" s="213"/>
      <c r="D79" s="295"/>
      <c r="E79" s="295"/>
      <c r="F79" s="295"/>
      <c r="G79" s="214"/>
      <c r="H79" s="214"/>
      <c r="I79" s="295"/>
      <c r="J79" s="214"/>
      <c r="K79" s="277"/>
      <c r="L79" s="113"/>
    </row>
    <row r="80" spans="1:12" x14ac:dyDescent="0.3">
      <c r="A80" s="267" t="s">
        <v>177</v>
      </c>
      <c r="B80" s="163" t="s">
        <v>178</v>
      </c>
      <c r="C80" s="164" t="s">
        <v>24</v>
      </c>
      <c r="D80" s="40">
        <f>D76+D77</f>
        <v>836919.10296840512</v>
      </c>
      <c r="E80" s="40">
        <f>E76+E77</f>
        <v>971896.88176774757</v>
      </c>
      <c r="F80" s="40">
        <f>F76+F77</f>
        <v>895223.25236807647</v>
      </c>
      <c r="G80" s="40">
        <f>E79/2+F79/2</f>
        <v>0</v>
      </c>
      <c r="H80" s="81">
        <v>971896.88</v>
      </c>
      <c r="I80" s="40">
        <f>I76+I77</f>
        <v>1162788.4381657746</v>
      </c>
      <c r="J80" s="40">
        <f>J76+J77</f>
        <v>1601448.0489326739</v>
      </c>
      <c r="K80" s="272" t="e">
        <f>I79/F79*100-100</f>
        <v>#DIV/0!</v>
      </c>
      <c r="L80" s="44"/>
    </row>
    <row r="81" spans="1:12" ht="37.5" x14ac:dyDescent="0.3">
      <c r="A81" s="270" t="s">
        <v>179</v>
      </c>
      <c r="B81" s="179" t="s">
        <v>180</v>
      </c>
      <c r="C81" s="180" t="s">
        <v>274</v>
      </c>
      <c r="D81" s="56">
        <v>21817.198909999999</v>
      </c>
      <c r="E81" s="56">
        <v>21817.198909999999</v>
      </c>
      <c r="F81" s="56">
        <v>21817.198909999999</v>
      </c>
      <c r="G81" s="56">
        <f>I81/F81</f>
        <v>0.83805643590751877</v>
      </c>
      <c r="H81" s="89">
        <v>21817.200000000001</v>
      </c>
      <c r="I81" s="56">
        <f>18284043.96/1000</f>
        <v>18284.043960000003</v>
      </c>
      <c r="J81" s="219">
        <f>I80-F80</f>
        <v>267565.1857976981</v>
      </c>
      <c r="K81" s="219">
        <f>I80/F80*100-100</f>
        <v>29.888096079935934</v>
      </c>
      <c r="L81" s="60" t="s">
        <v>332</v>
      </c>
    </row>
    <row r="82" spans="1:12" x14ac:dyDescent="0.3">
      <c r="A82" s="278" t="s">
        <v>183</v>
      </c>
      <c r="B82" s="221" t="s">
        <v>184</v>
      </c>
      <c r="C82" s="180" t="s">
        <v>19</v>
      </c>
      <c r="D82" s="56"/>
      <c r="E82" s="56"/>
      <c r="F82" s="56"/>
      <c r="G82" s="56"/>
      <c r="H82" s="89">
        <v>0</v>
      </c>
      <c r="I82" s="56"/>
      <c r="J82" s="219">
        <f>I81-F81</f>
        <v>-3533.1549499999965</v>
      </c>
      <c r="K82" s="184">
        <f>I81/F81*100-100</f>
        <v>-16.19435640924813</v>
      </c>
      <c r="L82" s="64"/>
    </row>
    <row r="83" spans="1:12" x14ac:dyDescent="0.3">
      <c r="A83" s="278"/>
      <c r="B83" s="221"/>
      <c r="C83" s="180" t="s">
        <v>274</v>
      </c>
      <c r="D83" s="117"/>
      <c r="E83" s="117"/>
      <c r="F83" s="56"/>
      <c r="G83" s="117">
        <f>E82/2+F82/2</f>
        <v>0</v>
      </c>
      <c r="H83" s="89"/>
      <c r="I83" s="56"/>
      <c r="J83" s="219">
        <f>I82-F82</f>
        <v>0</v>
      </c>
      <c r="K83" s="184"/>
      <c r="L83" s="60"/>
    </row>
    <row r="84" spans="1:12" x14ac:dyDescent="0.3">
      <c r="A84" s="270"/>
      <c r="B84" s="224" t="s">
        <v>333</v>
      </c>
      <c r="C84" s="180"/>
      <c r="D84" s="296">
        <f>D80-15.68*D81</f>
        <v>494825.42405960511</v>
      </c>
      <c r="E84" s="296">
        <v>110990.212779148</v>
      </c>
      <c r="F84" s="296">
        <v>110990.212779148</v>
      </c>
      <c r="G84" s="56">
        <f>E83/2+F83/2</f>
        <v>0</v>
      </c>
      <c r="H84" s="89">
        <v>110990.21</v>
      </c>
      <c r="I84" s="296">
        <f>'[1]Сумма необоснованного дохода'!H42</f>
        <v>93016.06214230998</v>
      </c>
      <c r="J84" s="56">
        <f>I83-F83</f>
        <v>0</v>
      </c>
      <c r="K84" s="184"/>
      <c r="L84" s="64" t="s">
        <v>276</v>
      </c>
    </row>
    <row r="85" spans="1:12" x14ac:dyDescent="0.3">
      <c r="A85" s="225" t="s">
        <v>186</v>
      </c>
      <c r="B85" s="226" t="s">
        <v>187</v>
      </c>
      <c r="C85" s="227" t="s">
        <v>334</v>
      </c>
      <c r="D85" s="123">
        <f>(D80-D84)/D81</f>
        <v>15.680000000000001</v>
      </c>
      <c r="E85" s="123">
        <f>(E80-E84)/E81</f>
        <v>39.45999999999998</v>
      </c>
      <c r="F85" s="123">
        <f>(F80-F84)/F81</f>
        <v>35.945633663791376</v>
      </c>
      <c r="G85" s="123">
        <f>(G80-G84)/G81</f>
        <v>0</v>
      </c>
      <c r="H85" s="279">
        <v>39.46</v>
      </c>
      <c r="I85" s="123">
        <f>(I80-I84)/I81</f>
        <v>58.508521329515794</v>
      </c>
      <c r="J85" s="279">
        <f>I84-F84</f>
        <v>-17974.150636838021</v>
      </c>
      <c r="K85" s="280">
        <f>I84/F84*100-100</f>
        <v>-16.194356409248073</v>
      </c>
      <c r="L85" s="231"/>
    </row>
    <row r="86" spans="1:12" x14ac:dyDescent="0.3">
      <c r="A86" s="281" t="s">
        <v>189</v>
      </c>
      <c r="B86" s="232"/>
      <c r="C86" s="232"/>
      <c r="D86" s="129"/>
      <c r="E86" s="129"/>
      <c r="F86" s="129"/>
      <c r="G86" s="129"/>
      <c r="H86" s="89"/>
      <c r="I86" s="129"/>
      <c r="J86" s="89"/>
      <c r="K86" s="184"/>
      <c r="L86" s="177"/>
    </row>
    <row r="87" spans="1:12" ht="37.5" x14ac:dyDescent="0.3">
      <c r="A87" s="268">
        <v>8</v>
      </c>
      <c r="B87" s="168" t="s">
        <v>190</v>
      </c>
      <c r="C87" s="169" t="s">
        <v>191</v>
      </c>
      <c r="D87" s="48">
        <f>D89+D90</f>
        <v>130.41999999999999</v>
      </c>
      <c r="E87" s="48">
        <f>E89+E90</f>
        <v>130.41999999999999</v>
      </c>
      <c r="F87" s="48">
        <f>F89+F90</f>
        <v>130.41999999999999</v>
      </c>
      <c r="G87" s="48">
        <f>G89+G90</f>
        <v>117.89</v>
      </c>
      <c r="H87" s="234">
        <v>149.15</v>
      </c>
      <c r="I87" s="48">
        <v>26</v>
      </c>
      <c r="J87" s="234">
        <f>I86-F86</f>
        <v>0</v>
      </c>
      <c r="K87" s="234" t="e">
        <f>I86/F86*100-100</f>
        <v>#DIV/0!</v>
      </c>
      <c r="L87" s="52"/>
    </row>
    <row r="88" spans="1:12" x14ac:dyDescent="0.3">
      <c r="A88" s="270"/>
      <c r="B88" s="179" t="s">
        <v>192</v>
      </c>
      <c r="C88" s="180"/>
      <c r="D88" s="129"/>
      <c r="E88" s="129"/>
      <c r="F88" s="129"/>
      <c r="G88" s="129"/>
      <c r="H88" s="237">
        <v>13.05</v>
      </c>
      <c r="I88" s="129"/>
      <c r="J88" s="237">
        <f>I87-F87</f>
        <v>-104.41999999999999</v>
      </c>
      <c r="K88" s="237"/>
      <c r="L88" s="239"/>
    </row>
    <row r="89" spans="1:12" x14ac:dyDescent="0.3">
      <c r="A89" s="270" t="s">
        <v>193</v>
      </c>
      <c r="B89" s="179" t="s">
        <v>194</v>
      </c>
      <c r="C89" s="180" t="s">
        <v>195</v>
      </c>
      <c r="D89" s="137">
        <v>117.89</v>
      </c>
      <c r="E89" s="137">
        <v>117.89</v>
      </c>
      <c r="F89" s="137">
        <v>117.89</v>
      </c>
      <c r="G89" s="137">
        <f>E88/2+F88/2</f>
        <v>0</v>
      </c>
      <c r="H89" s="89">
        <v>117.89</v>
      </c>
      <c r="I89" s="137">
        <v>25</v>
      </c>
      <c r="J89" s="282">
        <f>I88-F88</f>
        <v>0</v>
      </c>
      <c r="K89" s="282" t="e">
        <f>I88/F88*100-100</f>
        <v>#DIV/0!</v>
      </c>
      <c r="L89" s="241"/>
    </row>
    <row r="90" spans="1:12" x14ac:dyDescent="0.3">
      <c r="A90" s="270" t="s">
        <v>196</v>
      </c>
      <c r="B90" s="179" t="s">
        <v>197</v>
      </c>
      <c r="C90" s="180" t="s">
        <v>195</v>
      </c>
      <c r="D90" s="137">
        <v>12.53</v>
      </c>
      <c r="E90" s="137">
        <v>12.53</v>
      </c>
      <c r="F90" s="137">
        <v>12.53</v>
      </c>
      <c r="G90" s="137">
        <f>E89/2+F89/2</f>
        <v>117.89</v>
      </c>
      <c r="H90" s="89">
        <v>12.531000000000001</v>
      </c>
      <c r="I90" s="137">
        <v>1</v>
      </c>
      <c r="J90" s="282">
        <f>I89-F89</f>
        <v>-92.89</v>
      </c>
      <c r="K90" s="282">
        <f>I89/F89*100-100</f>
        <v>-78.793790821952669</v>
      </c>
      <c r="L90" s="241"/>
    </row>
    <row r="91" spans="1:12" ht="37.5" x14ac:dyDescent="0.3">
      <c r="A91" s="268">
        <v>9</v>
      </c>
      <c r="B91" s="168" t="s">
        <v>198</v>
      </c>
      <c r="C91" s="169" t="s">
        <v>199</v>
      </c>
      <c r="D91" s="48">
        <f>(D21+D42)/(D89+D90)/12*1000</f>
        <v>121255.95394688072</v>
      </c>
      <c r="E91" s="48">
        <f>(E21+E42)/(E89+E90)/12*1000</f>
        <v>200708.35250217252</v>
      </c>
      <c r="F91" s="48">
        <f>(F21+F42)/(F89+F90)/12*1000</f>
        <v>160982.15322452661</v>
      </c>
      <c r="G91" s="48">
        <f>(G21+G42)/(G89+G90)/12*1000</f>
        <v>149251.33547637946</v>
      </c>
      <c r="H91" s="234">
        <v>175503.74</v>
      </c>
      <c r="I91" s="48">
        <f>(I21+I42)/I87/12*1000</f>
        <v>1423660.7871105771</v>
      </c>
      <c r="J91" s="234">
        <f>I90-F90</f>
        <v>-11.53</v>
      </c>
      <c r="K91" s="234">
        <f>I90/F90*100-100</f>
        <v>-92.019154030327215</v>
      </c>
      <c r="L91" s="142"/>
    </row>
    <row r="92" spans="1:12" x14ac:dyDescent="0.3">
      <c r="A92" s="270" t="s">
        <v>200</v>
      </c>
      <c r="B92" s="179" t="s">
        <v>201</v>
      </c>
      <c r="C92" s="180" t="s">
        <v>195</v>
      </c>
      <c r="D92" s="137">
        <f>D21/12*1000/D89</f>
        <v>119644.06307779629</v>
      </c>
      <c r="E92" s="137">
        <v>190671</v>
      </c>
      <c r="F92" s="137">
        <f t="shared" ref="F92:I92" si="8">F21/12*1000/F89</f>
        <v>155157.53143993585</v>
      </c>
      <c r="G92" s="137" t="e">
        <f t="shared" si="8"/>
        <v>#DIV/0!</v>
      </c>
      <c r="H92" s="137">
        <f t="shared" si="8"/>
        <v>190670.99980207538</v>
      </c>
      <c r="I92" s="137">
        <f t="shared" si="8"/>
        <v>1248808.2791666668</v>
      </c>
      <c r="J92" s="137">
        <f>J42/12*1000/J90</f>
        <v>-37991.826490101208</v>
      </c>
      <c r="K92" s="137">
        <f>K42/12*1000/K90</f>
        <v>-164.71862822175461</v>
      </c>
      <c r="L92" s="297"/>
    </row>
    <row r="93" spans="1:12" x14ac:dyDescent="0.3">
      <c r="A93" s="270" t="s">
        <v>202</v>
      </c>
      <c r="B93" s="179" t="s">
        <v>203</v>
      </c>
      <c r="C93" s="180" t="s">
        <v>195</v>
      </c>
      <c r="D93" s="137">
        <f>D42/12*1000/D90</f>
        <v>136421.62150924001</v>
      </c>
      <c r="E93" s="137">
        <v>295146</v>
      </c>
      <c r="F93" s="137">
        <f t="shared" ref="F93:I93" si="9">F42/12*1000/F90</f>
        <v>215783.80224171764</v>
      </c>
      <c r="G93" s="137">
        <f t="shared" si="9"/>
        <v>19220.567673618058</v>
      </c>
      <c r="H93" s="137">
        <f t="shared" si="9"/>
        <v>295122.42970765836</v>
      </c>
      <c r="I93" s="137">
        <f t="shared" si="9"/>
        <v>5794973.4857083336</v>
      </c>
      <c r="J93" s="137">
        <f>J43/12*1000/J91</f>
        <v>-40188.336751117036</v>
      </c>
      <c r="K93" s="137">
        <f>K43/12*1000/K91</f>
        <v>-216.60112491405386</v>
      </c>
      <c r="L93" s="297"/>
    </row>
    <row r="94" spans="1:12" x14ac:dyDescent="0.3">
      <c r="C94" s="149"/>
      <c r="D94" s="149"/>
      <c r="E94" s="149"/>
      <c r="F94" s="149"/>
      <c r="H94" s="149"/>
      <c r="I94" s="149"/>
      <c r="J94" s="149"/>
      <c r="K94" s="149"/>
      <c r="L94" s="149"/>
    </row>
    <row r="95" spans="1:12" s="149" customFormat="1" x14ac:dyDescent="0.3">
      <c r="A95" s="262"/>
      <c r="B95" s="15" t="s">
        <v>204</v>
      </c>
    </row>
    <row r="96" spans="1:12" s="149" customFormat="1" x14ac:dyDescent="0.3">
      <c r="A96" s="262"/>
      <c r="B96" s="15" t="s">
        <v>205</v>
      </c>
    </row>
    <row r="97" spans="1:12" s="149" customFormat="1" x14ac:dyDescent="0.3">
      <c r="A97" s="262"/>
      <c r="B97" s="15" t="s">
        <v>206</v>
      </c>
    </row>
    <row r="98" spans="1:12" s="149" customFormat="1" x14ac:dyDescent="0.3">
      <c r="A98" s="262"/>
      <c r="B98" s="15" t="s">
        <v>207</v>
      </c>
    </row>
    <row r="99" spans="1:12" s="149" customFormat="1" x14ac:dyDescent="0.3">
      <c r="A99" s="262"/>
      <c r="B99" s="15" t="s">
        <v>208</v>
      </c>
      <c r="C99" s="14"/>
    </row>
    <row r="100" spans="1:12" s="149" customFormat="1" x14ac:dyDescent="0.3">
      <c r="A100" s="262"/>
      <c r="B100" s="145"/>
      <c r="C100" s="14"/>
      <c r="G100"/>
    </row>
    <row r="101" spans="1:12" customFormat="1" x14ac:dyDescent="0.3">
      <c r="A101" s="1"/>
      <c r="B101" s="145" t="s">
        <v>209</v>
      </c>
      <c r="C101" s="3"/>
      <c r="D101" s="149"/>
      <c r="E101" s="149"/>
      <c r="F101" s="149"/>
      <c r="H101" s="149"/>
      <c r="I101" s="149"/>
      <c r="J101" s="149"/>
      <c r="K101" s="149"/>
      <c r="L101" s="149"/>
    </row>
    <row r="102" spans="1:12" customFormat="1" x14ac:dyDescent="0.3">
      <c r="A102" s="1"/>
      <c r="B102" s="145" t="s">
        <v>210</v>
      </c>
      <c r="C102" s="3"/>
      <c r="D102" s="8"/>
      <c r="E102" s="8"/>
    </row>
    <row r="103" spans="1:12" customFormat="1" x14ac:dyDescent="0.3">
      <c r="A103" s="1"/>
      <c r="B103" s="145"/>
      <c r="C103" s="3"/>
      <c r="D103" s="8"/>
      <c r="E103" s="8"/>
    </row>
    <row r="104" spans="1:12" customFormat="1" x14ac:dyDescent="0.3">
      <c r="A104" s="1"/>
      <c r="B104" s="15" t="s">
        <v>243</v>
      </c>
      <c r="C104" s="3"/>
      <c r="D104" s="8"/>
      <c r="E104" s="8"/>
      <c r="G104" s="149"/>
    </row>
    <row r="105" spans="1:12" x14ac:dyDescent="0.3">
      <c r="D105" s="149"/>
      <c r="E105" s="149"/>
      <c r="F105"/>
      <c r="H105"/>
      <c r="I105"/>
      <c r="J105"/>
      <c r="K105"/>
      <c r="L105"/>
    </row>
    <row r="106" spans="1:12" x14ac:dyDescent="0.3">
      <c r="D106" s="149"/>
      <c r="E106" s="149"/>
      <c r="J106" s="298">
        <f>J19+J30+J32+J34+J50+J54+J55+J62+J65+J66+J68+J69</f>
        <v>-114707.5188508493</v>
      </c>
    </row>
    <row r="107" spans="1:12" x14ac:dyDescent="0.3">
      <c r="D107" s="149"/>
      <c r="E107" s="149"/>
      <c r="J107" s="298">
        <f>'[1]СВОД 2023 пер и распр ТЭ'!I107+'[1]СВОД 2023 снаб ТЭ '!I105+'[1]СВОД 2023 ВОДА'!J106+'[1]СВОД 2023 КНС'!J107+'[1]СВОД 2023 ЭЭ'!G107</f>
        <v>-327793.89836809092</v>
      </c>
    </row>
    <row r="108" spans="1:12" x14ac:dyDescent="0.3">
      <c r="D108" s="149"/>
      <c r="E108" s="149"/>
    </row>
    <row r="109" spans="1:12" x14ac:dyDescent="0.3">
      <c r="D109" s="149"/>
      <c r="E109" s="149"/>
    </row>
    <row r="110" spans="1:12" x14ac:dyDescent="0.3">
      <c r="D110" s="149"/>
      <c r="E110" s="149"/>
    </row>
    <row r="111" spans="1:12" x14ac:dyDescent="0.3">
      <c r="D111"/>
      <c r="E111"/>
    </row>
    <row r="112" spans="1:12" x14ac:dyDescent="0.3">
      <c r="D112"/>
      <c r="E112"/>
    </row>
    <row r="113" spans="4:5" x14ac:dyDescent="0.3">
      <c r="D113"/>
      <c r="E113"/>
    </row>
    <row r="114" spans="4:5" x14ac:dyDescent="0.3">
      <c r="D114"/>
      <c r="E114"/>
    </row>
  </sheetData>
  <mergeCells count="12">
    <mergeCell ref="G11:G12"/>
    <mergeCell ref="H11:H12"/>
    <mergeCell ref="J11:K11"/>
    <mergeCell ref="L11:L12"/>
    <mergeCell ref="A82:A83"/>
    <mergeCell ref="B82:B83"/>
    <mergeCell ref="A4:B4"/>
    <mergeCell ref="A8:C8"/>
    <mergeCell ref="A11:A12"/>
    <mergeCell ref="B11:B12"/>
    <mergeCell ref="C11:C12"/>
    <mergeCell ref="D11:F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7"/>
  <sheetViews>
    <sheetView tabSelected="1" workbookViewId="0">
      <selection activeCell="G107" sqref="G107"/>
    </sheetView>
  </sheetViews>
  <sheetFormatPr defaultRowHeight="15.75" x14ac:dyDescent="0.25"/>
  <cols>
    <col min="1" max="1" width="7.42578125" style="1" customWidth="1"/>
    <col min="2" max="2" width="45.5703125" style="2" customWidth="1"/>
    <col min="3" max="3" width="14.7109375" style="3" customWidth="1"/>
    <col min="4" max="4" width="21.42578125" customWidth="1"/>
    <col min="5" max="5" width="23.7109375" style="105" hidden="1" customWidth="1"/>
    <col min="6" max="6" width="25.42578125" customWidth="1"/>
    <col min="7" max="7" width="16.7109375" style="306" customWidth="1"/>
    <col min="8" max="8" width="18.28515625" style="306" customWidth="1"/>
    <col min="9" max="9" width="68.42578125" customWidth="1"/>
    <col min="257" max="257" width="7.42578125" customWidth="1"/>
    <col min="258" max="258" width="45.5703125" customWidth="1"/>
    <col min="259" max="259" width="14.7109375" customWidth="1"/>
    <col min="260" max="260" width="21.42578125" customWidth="1"/>
    <col min="261" max="261" width="0" hidden="1" customWidth="1"/>
    <col min="262" max="262" width="25.42578125" customWidth="1"/>
    <col min="263" max="263" width="16.7109375" customWidth="1"/>
    <col min="264" max="264" width="18.28515625" customWidth="1"/>
    <col min="265" max="265" width="68.42578125" customWidth="1"/>
    <col min="513" max="513" width="7.42578125" customWidth="1"/>
    <col min="514" max="514" width="45.5703125" customWidth="1"/>
    <col min="515" max="515" width="14.7109375" customWidth="1"/>
    <col min="516" max="516" width="21.42578125" customWidth="1"/>
    <col min="517" max="517" width="0" hidden="1" customWidth="1"/>
    <col min="518" max="518" width="25.42578125" customWidth="1"/>
    <col min="519" max="519" width="16.7109375" customWidth="1"/>
    <col min="520" max="520" width="18.28515625" customWidth="1"/>
    <col min="521" max="521" width="68.42578125" customWidth="1"/>
    <col min="769" max="769" width="7.42578125" customWidth="1"/>
    <col min="770" max="770" width="45.5703125" customWidth="1"/>
    <col min="771" max="771" width="14.7109375" customWidth="1"/>
    <col min="772" max="772" width="21.42578125" customWidth="1"/>
    <col min="773" max="773" width="0" hidden="1" customWidth="1"/>
    <col min="774" max="774" width="25.42578125" customWidth="1"/>
    <col min="775" max="775" width="16.7109375" customWidth="1"/>
    <col min="776" max="776" width="18.28515625" customWidth="1"/>
    <col min="777" max="777" width="68.42578125" customWidth="1"/>
    <col min="1025" max="1025" width="7.42578125" customWidth="1"/>
    <col min="1026" max="1026" width="45.5703125" customWidth="1"/>
    <col min="1027" max="1027" width="14.7109375" customWidth="1"/>
    <col min="1028" max="1028" width="21.42578125" customWidth="1"/>
    <col min="1029" max="1029" width="0" hidden="1" customWidth="1"/>
    <col min="1030" max="1030" width="25.42578125" customWidth="1"/>
    <col min="1031" max="1031" width="16.7109375" customWidth="1"/>
    <col min="1032" max="1032" width="18.28515625" customWidth="1"/>
    <col min="1033" max="1033" width="68.42578125" customWidth="1"/>
    <col min="1281" max="1281" width="7.42578125" customWidth="1"/>
    <col min="1282" max="1282" width="45.5703125" customWidth="1"/>
    <col min="1283" max="1283" width="14.7109375" customWidth="1"/>
    <col min="1284" max="1284" width="21.42578125" customWidth="1"/>
    <col min="1285" max="1285" width="0" hidden="1" customWidth="1"/>
    <col min="1286" max="1286" width="25.42578125" customWidth="1"/>
    <col min="1287" max="1287" width="16.7109375" customWidth="1"/>
    <col min="1288" max="1288" width="18.28515625" customWidth="1"/>
    <col min="1289" max="1289" width="68.42578125" customWidth="1"/>
    <col min="1537" max="1537" width="7.42578125" customWidth="1"/>
    <col min="1538" max="1538" width="45.5703125" customWidth="1"/>
    <col min="1539" max="1539" width="14.7109375" customWidth="1"/>
    <col min="1540" max="1540" width="21.42578125" customWidth="1"/>
    <col min="1541" max="1541" width="0" hidden="1" customWidth="1"/>
    <col min="1542" max="1542" width="25.42578125" customWidth="1"/>
    <col min="1543" max="1543" width="16.7109375" customWidth="1"/>
    <col min="1544" max="1544" width="18.28515625" customWidth="1"/>
    <col min="1545" max="1545" width="68.42578125" customWidth="1"/>
    <col min="1793" max="1793" width="7.42578125" customWidth="1"/>
    <col min="1794" max="1794" width="45.5703125" customWidth="1"/>
    <col min="1795" max="1795" width="14.7109375" customWidth="1"/>
    <col min="1796" max="1796" width="21.42578125" customWidth="1"/>
    <col min="1797" max="1797" width="0" hidden="1" customWidth="1"/>
    <col min="1798" max="1798" width="25.42578125" customWidth="1"/>
    <col min="1799" max="1799" width="16.7109375" customWidth="1"/>
    <col min="1800" max="1800" width="18.28515625" customWidth="1"/>
    <col min="1801" max="1801" width="68.42578125" customWidth="1"/>
    <col min="2049" max="2049" width="7.42578125" customWidth="1"/>
    <col min="2050" max="2050" width="45.5703125" customWidth="1"/>
    <col min="2051" max="2051" width="14.7109375" customWidth="1"/>
    <col min="2052" max="2052" width="21.42578125" customWidth="1"/>
    <col min="2053" max="2053" width="0" hidden="1" customWidth="1"/>
    <col min="2054" max="2054" width="25.42578125" customWidth="1"/>
    <col min="2055" max="2055" width="16.7109375" customWidth="1"/>
    <col min="2056" max="2056" width="18.28515625" customWidth="1"/>
    <col min="2057" max="2057" width="68.42578125" customWidth="1"/>
    <col min="2305" max="2305" width="7.42578125" customWidth="1"/>
    <col min="2306" max="2306" width="45.5703125" customWidth="1"/>
    <col min="2307" max="2307" width="14.7109375" customWidth="1"/>
    <col min="2308" max="2308" width="21.42578125" customWidth="1"/>
    <col min="2309" max="2309" width="0" hidden="1" customWidth="1"/>
    <col min="2310" max="2310" width="25.42578125" customWidth="1"/>
    <col min="2311" max="2311" width="16.7109375" customWidth="1"/>
    <col min="2312" max="2312" width="18.28515625" customWidth="1"/>
    <col min="2313" max="2313" width="68.42578125" customWidth="1"/>
    <col min="2561" max="2561" width="7.42578125" customWidth="1"/>
    <col min="2562" max="2562" width="45.5703125" customWidth="1"/>
    <col min="2563" max="2563" width="14.7109375" customWidth="1"/>
    <col min="2564" max="2564" width="21.42578125" customWidth="1"/>
    <col min="2565" max="2565" width="0" hidden="1" customWidth="1"/>
    <col min="2566" max="2566" width="25.42578125" customWidth="1"/>
    <col min="2567" max="2567" width="16.7109375" customWidth="1"/>
    <col min="2568" max="2568" width="18.28515625" customWidth="1"/>
    <col min="2569" max="2569" width="68.42578125" customWidth="1"/>
    <col min="2817" max="2817" width="7.42578125" customWidth="1"/>
    <col min="2818" max="2818" width="45.5703125" customWidth="1"/>
    <col min="2819" max="2819" width="14.7109375" customWidth="1"/>
    <col min="2820" max="2820" width="21.42578125" customWidth="1"/>
    <col min="2821" max="2821" width="0" hidden="1" customWidth="1"/>
    <col min="2822" max="2822" width="25.42578125" customWidth="1"/>
    <col min="2823" max="2823" width="16.7109375" customWidth="1"/>
    <col min="2824" max="2824" width="18.28515625" customWidth="1"/>
    <col min="2825" max="2825" width="68.42578125" customWidth="1"/>
    <col min="3073" max="3073" width="7.42578125" customWidth="1"/>
    <col min="3074" max="3074" width="45.5703125" customWidth="1"/>
    <col min="3075" max="3075" width="14.7109375" customWidth="1"/>
    <col min="3076" max="3076" width="21.42578125" customWidth="1"/>
    <col min="3077" max="3077" width="0" hidden="1" customWidth="1"/>
    <col min="3078" max="3078" width="25.42578125" customWidth="1"/>
    <col min="3079" max="3079" width="16.7109375" customWidth="1"/>
    <col min="3080" max="3080" width="18.28515625" customWidth="1"/>
    <col min="3081" max="3081" width="68.42578125" customWidth="1"/>
    <col min="3329" max="3329" width="7.42578125" customWidth="1"/>
    <col min="3330" max="3330" width="45.5703125" customWidth="1"/>
    <col min="3331" max="3331" width="14.7109375" customWidth="1"/>
    <col min="3332" max="3332" width="21.42578125" customWidth="1"/>
    <col min="3333" max="3333" width="0" hidden="1" customWidth="1"/>
    <col min="3334" max="3334" width="25.42578125" customWidth="1"/>
    <col min="3335" max="3335" width="16.7109375" customWidth="1"/>
    <col min="3336" max="3336" width="18.28515625" customWidth="1"/>
    <col min="3337" max="3337" width="68.42578125" customWidth="1"/>
    <col min="3585" max="3585" width="7.42578125" customWidth="1"/>
    <col min="3586" max="3586" width="45.5703125" customWidth="1"/>
    <col min="3587" max="3587" width="14.7109375" customWidth="1"/>
    <col min="3588" max="3588" width="21.42578125" customWidth="1"/>
    <col min="3589" max="3589" width="0" hidden="1" customWidth="1"/>
    <col min="3590" max="3590" width="25.42578125" customWidth="1"/>
    <col min="3591" max="3591" width="16.7109375" customWidth="1"/>
    <col min="3592" max="3592" width="18.28515625" customWidth="1"/>
    <col min="3593" max="3593" width="68.42578125" customWidth="1"/>
    <col min="3841" max="3841" width="7.42578125" customWidth="1"/>
    <col min="3842" max="3842" width="45.5703125" customWidth="1"/>
    <col min="3843" max="3843" width="14.7109375" customWidth="1"/>
    <col min="3844" max="3844" width="21.42578125" customWidth="1"/>
    <col min="3845" max="3845" width="0" hidden="1" customWidth="1"/>
    <col min="3846" max="3846" width="25.42578125" customWidth="1"/>
    <col min="3847" max="3847" width="16.7109375" customWidth="1"/>
    <col min="3848" max="3848" width="18.28515625" customWidth="1"/>
    <col min="3849" max="3849" width="68.42578125" customWidth="1"/>
    <col min="4097" max="4097" width="7.42578125" customWidth="1"/>
    <col min="4098" max="4098" width="45.5703125" customWidth="1"/>
    <col min="4099" max="4099" width="14.7109375" customWidth="1"/>
    <col min="4100" max="4100" width="21.42578125" customWidth="1"/>
    <col min="4101" max="4101" width="0" hidden="1" customWidth="1"/>
    <col min="4102" max="4102" width="25.42578125" customWidth="1"/>
    <col min="4103" max="4103" width="16.7109375" customWidth="1"/>
    <col min="4104" max="4104" width="18.28515625" customWidth="1"/>
    <col min="4105" max="4105" width="68.42578125" customWidth="1"/>
    <col min="4353" max="4353" width="7.42578125" customWidth="1"/>
    <col min="4354" max="4354" width="45.5703125" customWidth="1"/>
    <col min="4355" max="4355" width="14.7109375" customWidth="1"/>
    <col min="4356" max="4356" width="21.42578125" customWidth="1"/>
    <col min="4357" max="4357" width="0" hidden="1" customWidth="1"/>
    <col min="4358" max="4358" width="25.42578125" customWidth="1"/>
    <col min="4359" max="4359" width="16.7109375" customWidth="1"/>
    <col min="4360" max="4360" width="18.28515625" customWidth="1"/>
    <col min="4361" max="4361" width="68.42578125" customWidth="1"/>
    <col min="4609" max="4609" width="7.42578125" customWidth="1"/>
    <col min="4610" max="4610" width="45.5703125" customWidth="1"/>
    <col min="4611" max="4611" width="14.7109375" customWidth="1"/>
    <col min="4612" max="4612" width="21.42578125" customWidth="1"/>
    <col min="4613" max="4613" width="0" hidden="1" customWidth="1"/>
    <col min="4614" max="4614" width="25.42578125" customWidth="1"/>
    <col min="4615" max="4615" width="16.7109375" customWidth="1"/>
    <col min="4616" max="4616" width="18.28515625" customWidth="1"/>
    <col min="4617" max="4617" width="68.42578125" customWidth="1"/>
    <col min="4865" max="4865" width="7.42578125" customWidth="1"/>
    <col min="4866" max="4866" width="45.5703125" customWidth="1"/>
    <col min="4867" max="4867" width="14.7109375" customWidth="1"/>
    <col min="4868" max="4868" width="21.42578125" customWidth="1"/>
    <col min="4869" max="4869" width="0" hidden="1" customWidth="1"/>
    <col min="4870" max="4870" width="25.42578125" customWidth="1"/>
    <col min="4871" max="4871" width="16.7109375" customWidth="1"/>
    <col min="4872" max="4872" width="18.28515625" customWidth="1"/>
    <col min="4873" max="4873" width="68.42578125" customWidth="1"/>
    <col min="5121" max="5121" width="7.42578125" customWidth="1"/>
    <col min="5122" max="5122" width="45.5703125" customWidth="1"/>
    <col min="5123" max="5123" width="14.7109375" customWidth="1"/>
    <col min="5124" max="5124" width="21.42578125" customWidth="1"/>
    <col min="5125" max="5125" width="0" hidden="1" customWidth="1"/>
    <col min="5126" max="5126" width="25.42578125" customWidth="1"/>
    <col min="5127" max="5127" width="16.7109375" customWidth="1"/>
    <col min="5128" max="5128" width="18.28515625" customWidth="1"/>
    <col min="5129" max="5129" width="68.42578125" customWidth="1"/>
    <col min="5377" max="5377" width="7.42578125" customWidth="1"/>
    <col min="5378" max="5378" width="45.5703125" customWidth="1"/>
    <col min="5379" max="5379" width="14.7109375" customWidth="1"/>
    <col min="5380" max="5380" width="21.42578125" customWidth="1"/>
    <col min="5381" max="5381" width="0" hidden="1" customWidth="1"/>
    <col min="5382" max="5382" width="25.42578125" customWidth="1"/>
    <col min="5383" max="5383" width="16.7109375" customWidth="1"/>
    <col min="5384" max="5384" width="18.28515625" customWidth="1"/>
    <col min="5385" max="5385" width="68.42578125" customWidth="1"/>
    <col min="5633" max="5633" width="7.42578125" customWidth="1"/>
    <col min="5634" max="5634" width="45.5703125" customWidth="1"/>
    <col min="5635" max="5635" width="14.7109375" customWidth="1"/>
    <col min="5636" max="5636" width="21.42578125" customWidth="1"/>
    <col min="5637" max="5637" width="0" hidden="1" customWidth="1"/>
    <col min="5638" max="5638" width="25.42578125" customWidth="1"/>
    <col min="5639" max="5639" width="16.7109375" customWidth="1"/>
    <col min="5640" max="5640" width="18.28515625" customWidth="1"/>
    <col min="5641" max="5641" width="68.42578125" customWidth="1"/>
    <col min="5889" max="5889" width="7.42578125" customWidth="1"/>
    <col min="5890" max="5890" width="45.5703125" customWidth="1"/>
    <col min="5891" max="5891" width="14.7109375" customWidth="1"/>
    <col min="5892" max="5892" width="21.42578125" customWidth="1"/>
    <col min="5893" max="5893" width="0" hidden="1" customWidth="1"/>
    <col min="5894" max="5894" width="25.42578125" customWidth="1"/>
    <col min="5895" max="5895" width="16.7109375" customWidth="1"/>
    <col min="5896" max="5896" width="18.28515625" customWidth="1"/>
    <col min="5897" max="5897" width="68.42578125" customWidth="1"/>
    <col min="6145" max="6145" width="7.42578125" customWidth="1"/>
    <col min="6146" max="6146" width="45.5703125" customWidth="1"/>
    <col min="6147" max="6147" width="14.7109375" customWidth="1"/>
    <col min="6148" max="6148" width="21.42578125" customWidth="1"/>
    <col min="6149" max="6149" width="0" hidden="1" customWidth="1"/>
    <col min="6150" max="6150" width="25.42578125" customWidth="1"/>
    <col min="6151" max="6151" width="16.7109375" customWidth="1"/>
    <col min="6152" max="6152" width="18.28515625" customWidth="1"/>
    <col min="6153" max="6153" width="68.42578125" customWidth="1"/>
    <col min="6401" max="6401" width="7.42578125" customWidth="1"/>
    <col min="6402" max="6402" width="45.5703125" customWidth="1"/>
    <col min="6403" max="6403" width="14.7109375" customWidth="1"/>
    <col min="6404" max="6404" width="21.42578125" customWidth="1"/>
    <col min="6405" max="6405" width="0" hidden="1" customWidth="1"/>
    <col min="6406" max="6406" width="25.42578125" customWidth="1"/>
    <col min="6407" max="6407" width="16.7109375" customWidth="1"/>
    <col min="6408" max="6408" width="18.28515625" customWidth="1"/>
    <col min="6409" max="6409" width="68.42578125" customWidth="1"/>
    <col min="6657" max="6657" width="7.42578125" customWidth="1"/>
    <col min="6658" max="6658" width="45.5703125" customWidth="1"/>
    <col min="6659" max="6659" width="14.7109375" customWidth="1"/>
    <col min="6660" max="6660" width="21.42578125" customWidth="1"/>
    <col min="6661" max="6661" width="0" hidden="1" customWidth="1"/>
    <col min="6662" max="6662" width="25.42578125" customWidth="1"/>
    <col min="6663" max="6663" width="16.7109375" customWidth="1"/>
    <col min="6664" max="6664" width="18.28515625" customWidth="1"/>
    <col min="6665" max="6665" width="68.42578125" customWidth="1"/>
    <col min="6913" max="6913" width="7.42578125" customWidth="1"/>
    <col min="6914" max="6914" width="45.5703125" customWidth="1"/>
    <col min="6915" max="6915" width="14.7109375" customWidth="1"/>
    <col min="6916" max="6916" width="21.42578125" customWidth="1"/>
    <col min="6917" max="6917" width="0" hidden="1" customWidth="1"/>
    <col min="6918" max="6918" width="25.42578125" customWidth="1"/>
    <col min="6919" max="6919" width="16.7109375" customWidth="1"/>
    <col min="6920" max="6920" width="18.28515625" customWidth="1"/>
    <col min="6921" max="6921" width="68.42578125" customWidth="1"/>
    <col min="7169" max="7169" width="7.42578125" customWidth="1"/>
    <col min="7170" max="7170" width="45.5703125" customWidth="1"/>
    <col min="7171" max="7171" width="14.7109375" customWidth="1"/>
    <col min="7172" max="7172" width="21.42578125" customWidth="1"/>
    <col min="7173" max="7173" width="0" hidden="1" customWidth="1"/>
    <col min="7174" max="7174" width="25.42578125" customWidth="1"/>
    <col min="7175" max="7175" width="16.7109375" customWidth="1"/>
    <col min="7176" max="7176" width="18.28515625" customWidth="1"/>
    <col min="7177" max="7177" width="68.42578125" customWidth="1"/>
    <col min="7425" max="7425" width="7.42578125" customWidth="1"/>
    <col min="7426" max="7426" width="45.5703125" customWidth="1"/>
    <col min="7427" max="7427" width="14.7109375" customWidth="1"/>
    <col min="7428" max="7428" width="21.42578125" customWidth="1"/>
    <col min="7429" max="7429" width="0" hidden="1" customWidth="1"/>
    <col min="7430" max="7430" width="25.42578125" customWidth="1"/>
    <col min="7431" max="7431" width="16.7109375" customWidth="1"/>
    <col min="7432" max="7432" width="18.28515625" customWidth="1"/>
    <col min="7433" max="7433" width="68.42578125" customWidth="1"/>
    <col min="7681" max="7681" width="7.42578125" customWidth="1"/>
    <col min="7682" max="7682" width="45.5703125" customWidth="1"/>
    <col min="7683" max="7683" width="14.7109375" customWidth="1"/>
    <col min="7684" max="7684" width="21.42578125" customWidth="1"/>
    <col min="7685" max="7685" width="0" hidden="1" customWidth="1"/>
    <col min="7686" max="7686" width="25.42578125" customWidth="1"/>
    <col min="7687" max="7687" width="16.7109375" customWidth="1"/>
    <col min="7688" max="7688" width="18.28515625" customWidth="1"/>
    <col min="7689" max="7689" width="68.42578125" customWidth="1"/>
    <col min="7937" max="7937" width="7.42578125" customWidth="1"/>
    <col min="7938" max="7938" width="45.5703125" customWidth="1"/>
    <col min="7939" max="7939" width="14.7109375" customWidth="1"/>
    <col min="7940" max="7940" width="21.42578125" customWidth="1"/>
    <col min="7941" max="7941" width="0" hidden="1" customWidth="1"/>
    <col min="7942" max="7942" width="25.42578125" customWidth="1"/>
    <col min="7943" max="7943" width="16.7109375" customWidth="1"/>
    <col min="7944" max="7944" width="18.28515625" customWidth="1"/>
    <col min="7945" max="7945" width="68.42578125" customWidth="1"/>
    <col min="8193" max="8193" width="7.42578125" customWidth="1"/>
    <col min="8194" max="8194" width="45.5703125" customWidth="1"/>
    <col min="8195" max="8195" width="14.7109375" customWidth="1"/>
    <col min="8196" max="8196" width="21.42578125" customWidth="1"/>
    <col min="8197" max="8197" width="0" hidden="1" customWidth="1"/>
    <col min="8198" max="8198" width="25.42578125" customWidth="1"/>
    <col min="8199" max="8199" width="16.7109375" customWidth="1"/>
    <col min="8200" max="8200" width="18.28515625" customWidth="1"/>
    <col min="8201" max="8201" width="68.42578125" customWidth="1"/>
    <col min="8449" max="8449" width="7.42578125" customWidth="1"/>
    <col min="8450" max="8450" width="45.5703125" customWidth="1"/>
    <col min="8451" max="8451" width="14.7109375" customWidth="1"/>
    <col min="8452" max="8452" width="21.42578125" customWidth="1"/>
    <col min="8453" max="8453" width="0" hidden="1" customWidth="1"/>
    <col min="8454" max="8454" width="25.42578125" customWidth="1"/>
    <col min="8455" max="8455" width="16.7109375" customWidth="1"/>
    <col min="8456" max="8456" width="18.28515625" customWidth="1"/>
    <col min="8457" max="8457" width="68.42578125" customWidth="1"/>
    <col min="8705" max="8705" width="7.42578125" customWidth="1"/>
    <col min="8706" max="8706" width="45.5703125" customWidth="1"/>
    <col min="8707" max="8707" width="14.7109375" customWidth="1"/>
    <col min="8708" max="8708" width="21.42578125" customWidth="1"/>
    <col min="8709" max="8709" width="0" hidden="1" customWidth="1"/>
    <col min="8710" max="8710" width="25.42578125" customWidth="1"/>
    <col min="8711" max="8711" width="16.7109375" customWidth="1"/>
    <col min="8712" max="8712" width="18.28515625" customWidth="1"/>
    <col min="8713" max="8713" width="68.42578125" customWidth="1"/>
    <col min="8961" max="8961" width="7.42578125" customWidth="1"/>
    <col min="8962" max="8962" width="45.5703125" customWidth="1"/>
    <col min="8963" max="8963" width="14.7109375" customWidth="1"/>
    <col min="8964" max="8964" width="21.42578125" customWidth="1"/>
    <col min="8965" max="8965" width="0" hidden="1" customWidth="1"/>
    <col min="8966" max="8966" width="25.42578125" customWidth="1"/>
    <col min="8967" max="8967" width="16.7109375" customWidth="1"/>
    <col min="8968" max="8968" width="18.28515625" customWidth="1"/>
    <col min="8969" max="8969" width="68.42578125" customWidth="1"/>
    <col min="9217" max="9217" width="7.42578125" customWidth="1"/>
    <col min="9218" max="9218" width="45.5703125" customWidth="1"/>
    <col min="9219" max="9219" width="14.7109375" customWidth="1"/>
    <col min="9220" max="9220" width="21.42578125" customWidth="1"/>
    <col min="9221" max="9221" width="0" hidden="1" customWidth="1"/>
    <col min="9222" max="9222" width="25.42578125" customWidth="1"/>
    <col min="9223" max="9223" width="16.7109375" customWidth="1"/>
    <col min="9224" max="9224" width="18.28515625" customWidth="1"/>
    <col min="9225" max="9225" width="68.42578125" customWidth="1"/>
    <col min="9473" max="9473" width="7.42578125" customWidth="1"/>
    <col min="9474" max="9474" width="45.5703125" customWidth="1"/>
    <col min="9475" max="9475" width="14.7109375" customWidth="1"/>
    <col min="9476" max="9476" width="21.42578125" customWidth="1"/>
    <col min="9477" max="9477" width="0" hidden="1" customWidth="1"/>
    <col min="9478" max="9478" width="25.42578125" customWidth="1"/>
    <col min="9479" max="9479" width="16.7109375" customWidth="1"/>
    <col min="9480" max="9480" width="18.28515625" customWidth="1"/>
    <col min="9481" max="9481" width="68.42578125" customWidth="1"/>
    <col min="9729" max="9729" width="7.42578125" customWidth="1"/>
    <col min="9730" max="9730" width="45.5703125" customWidth="1"/>
    <col min="9731" max="9731" width="14.7109375" customWidth="1"/>
    <col min="9732" max="9732" width="21.42578125" customWidth="1"/>
    <col min="9733" max="9733" width="0" hidden="1" customWidth="1"/>
    <col min="9734" max="9734" width="25.42578125" customWidth="1"/>
    <col min="9735" max="9735" width="16.7109375" customWidth="1"/>
    <col min="9736" max="9736" width="18.28515625" customWidth="1"/>
    <col min="9737" max="9737" width="68.42578125" customWidth="1"/>
    <col min="9985" max="9985" width="7.42578125" customWidth="1"/>
    <col min="9986" max="9986" width="45.5703125" customWidth="1"/>
    <col min="9987" max="9987" width="14.7109375" customWidth="1"/>
    <col min="9988" max="9988" width="21.42578125" customWidth="1"/>
    <col min="9989" max="9989" width="0" hidden="1" customWidth="1"/>
    <col min="9990" max="9990" width="25.42578125" customWidth="1"/>
    <col min="9991" max="9991" width="16.7109375" customWidth="1"/>
    <col min="9992" max="9992" width="18.28515625" customWidth="1"/>
    <col min="9993" max="9993" width="68.42578125" customWidth="1"/>
    <col min="10241" max="10241" width="7.42578125" customWidth="1"/>
    <col min="10242" max="10242" width="45.5703125" customWidth="1"/>
    <col min="10243" max="10243" width="14.7109375" customWidth="1"/>
    <col min="10244" max="10244" width="21.42578125" customWidth="1"/>
    <col min="10245" max="10245" width="0" hidden="1" customWidth="1"/>
    <col min="10246" max="10246" width="25.42578125" customWidth="1"/>
    <col min="10247" max="10247" width="16.7109375" customWidth="1"/>
    <col min="10248" max="10248" width="18.28515625" customWidth="1"/>
    <col min="10249" max="10249" width="68.42578125" customWidth="1"/>
    <col min="10497" max="10497" width="7.42578125" customWidth="1"/>
    <col min="10498" max="10498" width="45.5703125" customWidth="1"/>
    <col min="10499" max="10499" width="14.7109375" customWidth="1"/>
    <col min="10500" max="10500" width="21.42578125" customWidth="1"/>
    <col min="10501" max="10501" width="0" hidden="1" customWidth="1"/>
    <col min="10502" max="10502" width="25.42578125" customWidth="1"/>
    <col min="10503" max="10503" width="16.7109375" customWidth="1"/>
    <col min="10504" max="10504" width="18.28515625" customWidth="1"/>
    <col min="10505" max="10505" width="68.42578125" customWidth="1"/>
    <col min="10753" max="10753" width="7.42578125" customWidth="1"/>
    <col min="10754" max="10754" width="45.5703125" customWidth="1"/>
    <col min="10755" max="10755" width="14.7109375" customWidth="1"/>
    <col min="10756" max="10756" width="21.42578125" customWidth="1"/>
    <col min="10757" max="10757" width="0" hidden="1" customWidth="1"/>
    <col min="10758" max="10758" width="25.42578125" customWidth="1"/>
    <col min="10759" max="10759" width="16.7109375" customWidth="1"/>
    <col min="10760" max="10760" width="18.28515625" customWidth="1"/>
    <col min="10761" max="10761" width="68.42578125" customWidth="1"/>
    <col min="11009" max="11009" width="7.42578125" customWidth="1"/>
    <col min="11010" max="11010" width="45.5703125" customWidth="1"/>
    <col min="11011" max="11011" width="14.7109375" customWidth="1"/>
    <col min="11012" max="11012" width="21.42578125" customWidth="1"/>
    <col min="11013" max="11013" width="0" hidden="1" customWidth="1"/>
    <col min="11014" max="11014" width="25.42578125" customWidth="1"/>
    <col min="11015" max="11015" width="16.7109375" customWidth="1"/>
    <col min="11016" max="11016" width="18.28515625" customWidth="1"/>
    <col min="11017" max="11017" width="68.42578125" customWidth="1"/>
    <col min="11265" max="11265" width="7.42578125" customWidth="1"/>
    <col min="11266" max="11266" width="45.5703125" customWidth="1"/>
    <col min="11267" max="11267" width="14.7109375" customWidth="1"/>
    <col min="11268" max="11268" width="21.42578125" customWidth="1"/>
    <col min="11269" max="11269" width="0" hidden="1" customWidth="1"/>
    <col min="11270" max="11270" width="25.42578125" customWidth="1"/>
    <col min="11271" max="11271" width="16.7109375" customWidth="1"/>
    <col min="11272" max="11272" width="18.28515625" customWidth="1"/>
    <col min="11273" max="11273" width="68.42578125" customWidth="1"/>
    <col min="11521" max="11521" width="7.42578125" customWidth="1"/>
    <col min="11522" max="11522" width="45.5703125" customWidth="1"/>
    <col min="11523" max="11523" width="14.7109375" customWidth="1"/>
    <col min="11524" max="11524" width="21.42578125" customWidth="1"/>
    <col min="11525" max="11525" width="0" hidden="1" customWidth="1"/>
    <col min="11526" max="11526" width="25.42578125" customWidth="1"/>
    <col min="11527" max="11527" width="16.7109375" customWidth="1"/>
    <col min="11528" max="11528" width="18.28515625" customWidth="1"/>
    <col min="11529" max="11529" width="68.42578125" customWidth="1"/>
    <col min="11777" max="11777" width="7.42578125" customWidth="1"/>
    <col min="11778" max="11778" width="45.5703125" customWidth="1"/>
    <col min="11779" max="11779" width="14.7109375" customWidth="1"/>
    <col min="11780" max="11780" width="21.42578125" customWidth="1"/>
    <col min="11781" max="11781" width="0" hidden="1" customWidth="1"/>
    <col min="11782" max="11782" width="25.42578125" customWidth="1"/>
    <col min="11783" max="11783" width="16.7109375" customWidth="1"/>
    <col min="11784" max="11784" width="18.28515625" customWidth="1"/>
    <col min="11785" max="11785" width="68.42578125" customWidth="1"/>
    <col min="12033" max="12033" width="7.42578125" customWidth="1"/>
    <col min="12034" max="12034" width="45.5703125" customWidth="1"/>
    <col min="12035" max="12035" width="14.7109375" customWidth="1"/>
    <col min="12036" max="12036" width="21.42578125" customWidth="1"/>
    <col min="12037" max="12037" width="0" hidden="1" customWidth="1"/>
    <col min="12038" max="12038" width="25.42578125" customWidth="1"/>
    <col min="12039" max="12039" width="16.7109375" customWidth="1"/>
    <col min="12040" max="12040" width="18.28515625" customWidth="1"/>
    <col min="12041" max="12041" width="68.42578125" customWidth="1"/>
    <col min="12289" max="12289" width="7.42578125" customWidth="1"/>
    <col min="12290" max="12290" width="45.5703125" customWidth="1"/>
    <col min="12291" max="12291" width="14.7109375" customWidth="1"/>
    <col min="12292" max="12292" width="21.42578125" customWidth="1"/>
    <col min="12293" max="12293" width="0" hidden="1" customWidth="1"/>
    <col min="12294" max="12294" width="25.42578125" customWidth="1"/>
    <col min="12295" max="12295" width="16.7109375" customWidth="1"/>
    <col min="12296" max="12296" width="18.28515625" customWidth="1"/>
    <col min="12297" max="12297" width="68.42578125" customWidth="1"/>
    <col min="12545" max="12545" width="7.42578125" customWidth="1"/>
    <col min="12546" max="12546" width="45.5703125" customWidth="1"/>
    <col min="12547" max="12547" width="14.7109375" customWidth="1"/>
    <col min="12548" max="12548" width="21.42578125" customWidth="1"/>
    <col min="12549" max="12549" width="0" hidden="1" customWidth="1"/>
    <col min="12550" max="12550" width="25.42578125" customWidth="1"/>
    <col min="12551" max="12551" width="16.7109375" customWidth="1"/>
    <col min="12552" max="12552" width="18.28515625" customWidth="1"/>
    <col min="12553" max="12553" width="68.42578125" customWidth="1"/>
    <col min="12801" max="12801" width="7.42578125" customWidth="1"/>
    <col min="12802" max="12802" width="45.5703125" customWidth="1"/>
    <col min="12803" max="12803" width="14.7109375" customWidth="1"/>
    <col min="12804" max="12804" width="21.42578125" customWidth="1"/>
    <col min="12805" max="12805" width="0" hidden="1" customWidth="1"/>
    <col min="12806" max="12806" width="25.42578125" customWidth="1"/>
    <col min="12807" max="12807" width="16.7109375" customWidth="1"/>
    <col min="12808" max="12808" width="18.28515625" customWidth="1"/>
    <col min="12809" max="12809" width="68.42578125" customWidth="1"/>
    <col min="13057" max="13057" width="7.42578125" customWidth="1"/>
    <col min="13058" max="13058" width="45.5703125" customWidth="1"/>
    <col min="13059" max="13059" width="14.7109375" customWidth="1"/>
    <col min="13060" max="13060" width="21.42578125" customWidth="1"/>
    <col min="13061" max="13061" width="0" hidden="1" customWidth="1"/>
    <col min="13062" max="13062" width="25.42578125" customWidth="1"/>
    <col min="13063" max="13063" width="16.7109375" customWidth="1"/>
    <col min="13064" max="13064" width="18.28515625" customWidth="1"/>
    <col min="13065" max="13065" width="68.42578125" customWidth="1"/>
    <col min="13313" max="13313" width="7.42578125" customWidth="1"/>
    <col min="13314" max="13314" width="45.5703125" customWidth="1"/>
    <col min="13315" max="13315" width="14.7109375" customWidth="1"/>
    <col min="13316" max="13316" width="21.42578125" customWidth="1"/>
    <col min="13317" max="13317" width="0" hidden="1" customWidth="1"/>
    <col min="13318" max="13318" width="25.42578125" customWidth="1"/>
    <col min="13319" max="13319" width="16.7109375" customWidth="1"/>
    <col min="13320" max="13320" width="18.28515625" customWidth="1"/>
    <col min="13321" max="13321" width="68.42578125" customWidth="1"/>
    <col min="13569" max="13569" width="7.42578125" customWidth="1"/>
    <col min="13570" max="13570" width="45.5703125" customWidth="1"/>
    <col min="13571" max="13571" width="14.7109375" customWidth="1"/>
    <col min="13572" max="13572" width="21.42578125" customWidth="1"/>
    <col min="13573" max="13573" width="0" hidden="1" customWidth="1"/>
    <col min="13574" max="13574" width="25.42578125" customWidth="1"/>
    <col min="13575" max="13575" width="16.7109375" customWidth="1"/>
    <col min="13576" max="13576" width="18.28515625" customWidth="1"/>
    <col min="13577" max="13577" width="68.42578125" customWidth="1"/>
    <col min="13825" max="13825" width="7.42578125" customWidth="1"/>
    <col min="13826" max="13826" width="45.5703125" customWidth="1"/>
    <col min="13827" max="13827" width="14.7109375" customWidth="1"/>
    <col min="13828" max="13828" width="21.42578125" customWidth="1"/>
    <col min="13829" max="13829" width="0" hidden="1" customWidth="1"/>
    <col min="13830" max="13830" width="25.42578125" customWidth="1"/>
    <col min="13831" max="13831" width="16.7109375" customWidth="1"/>
    <col min="13832" max="13832" width="18.28515625" customWidth="1"/>
    <col min="13833" max="13833" width="68.42578125" customWidth="1"/>
    <col min="14081" max="14081" width="7.42578125" customWidth="1"/>
    <col min="14082" max="14082" width="45.5703125" customWidth="1"/>
    <col min="14083" max="14083" width="14.7109375" customWidth="1"/>
    <col min="14084" max="14084" width="21.42578125" customWidth="1"/>
    <col min="14085" max="14085" width="0" hidden="1" customWidth="1"/>
    <col min="14086" max="14086" width="25.42578125" customWidth="1"/>
    <col min="14087" max="14087" width="16.7109375" customWidth="1"/>
    <col min="14088" max="14088" width="18.28515625" customWidth="1"/>
    <col min="14089" max="14089" width="68.42578125" customWidth="1"/>
    <col min="14337" max="14337" width="7.42578125" customWidth="1"/>
    <col min="14338" max="14338" width="45.5703125" customWidth="1"/>
    <col min="14339" max="14339" width="14.7109375" customWidth="1"/>
    <col min="14340" max="14340" width="21.42578125" customWidth="1"/>
    <col min="14341" max="14341" width="0" hidden="1" customWidth="1"/>
    <col min="14342" max="14342" width="25.42578125" customWidth="1"/>
    <col min="14343" max="14343" width="16.7109375" customWidth="1"/>
    <col min="14344" max="14344" width="18.28515625" customWidth="1"/>
    <col min="14345" max="14345" width="68.42578125" customWidth="1"/>
    <col min="14593" max="14593" width="7.42578125" customWidth="1"/>
    <col min="14594" max="14594" width="45.5703125" customWidth="1"/>
    <col min="14595" max="14595" width="14.7109375" customWidth="1"/>
    <col min="14596" max="14596" width="21.42578125" customWidth="1"/>
    <col min="14597" max="14597" width="0" hidden="1" customWidth="1"/>
    <col min="14598" max="14598" width="25.42578125" customWidth="1"/>
    <col min="14599" max="14599" width="16.7109375" customWidth="1"/>
    <col min="14600" max="14600" width="18.28515625" customWidth="1"/>
    <col min="14601" max="14601" width="68.42578125" customWidth="1"/>
    <col min="14849" max="14849" width="7.42578125" customWidth="1"/>
    <col min="14850" max="14850" width="45.5703125" customWidth="1"/>
    <col min="14851" max="14851" width="14.7109375" customWidth="1"/>
    <col min="14852" max="14852" width="21.42578125" customWidth="1"/>
    <col min="14853" max="14853" width="0" hidden="1" customWidth="1"/>
    <col min="14854" max="14854" width="25.42578125" customWidth="1"/>
    <col min="14855" max="14855" width="16.7109375" customWidth="1"/>
    <col min="14856" max="14856" width="18.28515625" customWidth="1"/>
    <col min="14857" max="14857" width="68.42578125" customWidth="1"/>
    <col min="15105" max="15105" width="7.42578125" customWidth="1"/>
    <col min="15106" max="15106" width="45.5703125" customWidth="1"/>
    <col min="15107" max="15107" width="14.7109375" customWidth="1"/>
    <col min="15108" max="15108" width="21.42578125" customWidth="1"/>
    <col min="15109" max="15109" width="0" hidden="1" customWidth="1"/>
    <col min="15110" max="15110" width="25.42578125" customWidth="1"/>
    <col min="15111" max="15111" width="16.7109375" customWidth="1"/>
    <col min="15112" max="15112" width="18.28515625" customWidth="1"/>
    <col min="15113" max="15113" width="68.42578125" customWidth="1"/>
    <col min="15361" max="15361" width="7.42578125" customWidth="1"/>
    <col min="15362" max="15362" width="45.5703125" customWidth="1"/>
    <col min="15363" max="15363" width="14.7109375" customWidth="1"/>
    <col min="15364" max="15364" width="21.42578125" customWidth="1"/>
    <col min="15365" max="15365" width="0" hidden="1" customWidth="1"/>
    <col min="15366" max="15366" width="25.42578125" customWidth="1"/>
    <col min="15367" max="15367" width="16.7109375" customWidth="1"/>
    <col min="15368" max="15368" width="18.28515625" customWidth="1"/>
    <col min="15369" max="15369" width="68.42578125" customWidth="1"/>
    <col min="15617" max="15617" width="7.42578125" customWidth="1"/>
    <col min="15618" max="15618" width="45.5703125" customWidth="1"/>
    <col min="15619" max="15619" width="14.7109375" customWidth="1"/>
    <col min="15620" max="15620" width="21.42578125" customWidth="1"/>
    <col min="15621" max="15621" width="0" hidden="1" customWidth="1"/>
    <col min="15622" max="15622" width="25.42578125" customWidth="1"/>
    <col min="15623" max="15623" width="16.7109375" customWidth="1"/>
    <col min="15624" max="15624" width="18.28515625" customWidth="1"/>
    <col min="15625" max="15625" width="68.42578125" customWidth="1"/>
    <col min="15873" max="15873" width="7.42578125" customWidth="1"/>
    <col min="15874" max="15874" width="45.5703125" customWidth="1"/>
    <col min="15875" max="15875" width="14.7109375" customWidth="1"/>
    <col min="15876" max="15876" width="21.42578125" customWidth="1"/>
    <col min="15877" max="15877" width="0" hidden="1" customWidth="1"/>
    <col min="15878" max="15878" width="25.42578125" customWidth="1"/>
    <col min="15879" max="15879" width="16.7109375" customWidth="1"/>
    <col min="15880" max="15880" width="18.28515625" customWidth="1"/>
    <col min="15881" max="15881" width="68.42578125" customWidth="1"/>
    <col min="16129" max="16129" width="7.42578125" customWidth="1"/>
    <col min="16130" max="16130" width="45.5703125" customWidth="1"/>
    <col min="16131" max="16131" width="14.7109375" customWidth="1"/>
    <col min="16132" max="16132" width="21.42578125" customWidth="1"/>
    <col min="16133" max="16133" width="0" hidden="1" customWidth="1"/>
    <col min="16134" max="16134" width="25.42578125" customWidth="1"/>
    <col min="16135" max="16135" width="16.7109375" customWidth="1"/>
    <col min="16136" max="16136" width="18.28515625" customWidth="1"/>
    <col min="16137" max="16137" width="68.42578125" customWidth="1"/>
  </cols>
  <sheetData>
    <row r="2" spans="1:9" ht="66.75" customHeight="1" x14ac:dyDescent="0.25">
      <c r="A2" s="7" t="s">
        <v>335</v>
      </c>
      <c r="B2" s="299"/>
      <c r="C2" s="299"/>
      <c r="D2" s="299"/>
      <c r="E2" s="299"/>
      <c r="F2" s="299"/>
      <c r="G2" s="299"/>
      <c r="H2" s="299"/>
      <c r="I2" s="299"/>
    </row>
    <row r="3" spans="1:9" s="8" customFormat="1" ht="24.75" customHeight="1" x14ac:dyDescent="0.3">
      <c r="A3" s="10"/>
      <c r="B3" s="10"/>
      <c r="C3" s="10"/>
      <c r="D3" s="10"/>
      <c r="E3" s="10"/>
      <c r="F3" s="10"/>
      <c r="G3" s="10"/>
      <c r="H3" s="10"/>
      <c r="I3" s="10"/>
    </row>
    <row r="4" spans="1:9" s="8" customFormat="1" ht="18.75" x14ac:dyDescent="0.3">
      <c r="A4" s="300" t="s">
        <v>1</v>
      </c>
      <c r="B4" s="300"/>
      <c r="C4" s="287"/>
      <c r="D4" s="288"/>
      <c r="E4" s="288"/>
      <c r="F4" s="288"/>
      <c r="G4" s="15"/>
      <c r="H4" s="15"/>
      <c r="I4" s="15"/>
    </row>
    <row r="5" spans="1:9" s="8" customFormat="1" ht="18.75" x14ac:dyDescent="0.3">
      <c r="A5" s="287" t="s">
        <v>2</v>
      </c>
      <c r="B5" s="288"/>
      <c r="C5" s="287"/>
      <c r="D5" s="288"/>
      <c r="E5" s="288"/>
      <c r="F5" s="288"/>
      <c r="G5" s="15"/>
      <c r="H5" s="15"/>
      <c r="I5" s="15"/>
    </row>
    <row r="6" spans="1:9" s="8" customFormat="1" ht="18.75" x14ac:dyDescent="0.3">
      <c r="A6" s="287" t="s">
        <v>3</v>
      </c>
      <c r="B6" s="288"/>
      <c r="C6" s="287"/>
      <c r="D6" s="288"/>
      <c r="E6" s="288"/>
      <c r="F6" s="288"/>
      <c r="G6" s="15"/>
      <c r="H6" s="15"/>
      <c r="I6" s="15"/>
    </row>
    <row r="7" spans="1:9" s="8" customFormat="1" ht="18.75" x14ac:dyDescent="0.3">
      <c r="A7" s="287" t="s">
        <v>4</v>
      </c>
      <c r="B7" s="288"/>
      <c r="C7" s="287"/>
      <c r="D7" s="288"/>
      <c r="E7" s="288"/>
      <c r="F7" s="288"/>
      <c r="G7" s="15"/>
      <c r="H7" s="15"/>
      <c r="I7" s="15"/>
    </row>
    <row r="8" spans="1:9" s="8" customFormat="1" ht="18.75" x14ac:dyDescent="0.3">
      <c r="A8" s="289" t="s">
        <v>5</v>
      </c>
      <c r="B8" s="289"/>
      <c r="C8" s="289"/>
      <c r="D8" s="289"/>
      <c r="E8" s="289"/>
      <c r="F8" s="15"/>
      <c r="G8" s="15"/>
      <c r="H8" s="15"/>
      <c r="I8" s="15"/>
    </row>
    <row r="9" spans="1:9" s="8" customFormat="1" ht="18.75" x14ac:dyDescent="0.3">
      <c r="A9" s="287" t="s">
        <v>6</v>
      </c>
      <c r="B9" s="288"/>
      <c r="C9" s="288"/>
      <c r="D9" s="288"/>
      <c r="E9" s="288"/>
      <c r="F9" s="288"/>
      <c r="G9" s="15"/>
      <c r="H9" s="15"/>
      <c r="I9" s="15"/>
    </row>
    <row r="10" spans="1:9" ht="23.25" x14ac:dyDescent="0.35">
      <c r="A10" s="301"/>
      <c r="B10" s="302"/>
      <c r="C10" s="303"/>
      <c r="G10" s="304"/>
      <c r="H10" s="304"/>
      <c r="I10" s="69"/>
    </row>
    <row r="11" spans="1:9" x14ac:dyDescent="0.25">
      <c r="E11" s="305"/>
    </row>
    <row r="12" spans="1:9" s="29" customFormat="1" ht="87.75" customHeight="1" x14ac:dyDescent="0.25">
      <c r="A12" s="307" t="s">
        <v>7</v>
      </c>
      <c r="B12" s="307" t="s">
        <v>8</v>
      </c>
      <c r="C12" s="307" t="s">
        <v>9</v>
      </c>
      <c r="D12" s="307" t="s">
        <v>10</v>
      </c>
      <c r="E12" s="308" t="s">
        <v>11</v>
      </c>
      <c r="F12" s="307" t="s">
        <v>12</v>
      </c>
      <c r="G12" s="28" t="s">
        <v>13</v>
      </c>
      <c r="H12" s="28"/>
      <c r="I12" s="307" t="s">
        <v>14</v>
      </c>
    </row>
    <row r="13" spans="1:9" s="29" customFormat="1" ht="26.25" customHeight="1" x14ac:dyDescent="0.25">
      <c r="A13" s="307"/>
      <c r="B13" s="307"/>
      <c r="C13" s="307"/>
      <c r="D13" s="307"/>
      <c r="E13" s="308"/>
      <c r="F13" s="307"/>
      <c r="G13" s="36" t="s">
        <v>18</v>
      </c>
      <c r="H13" s="36" t="s">
        <v>19</v>
      </c>
      <c r="I13" s="307"/>
    </row>
    <row r="14" spans="1:9" ht="31.5" x14ac:dyDescent="0.25">
      <c r="A14" s="37" t="s">
        <v>20</v>
      </c>
      <c r="B14" s="38" t="s">
        <v>21</v>
      </c>
      <c r="C14" s="39" t="s">
        <v>22</v>
      </c>
      <c r="D14" s="81">
        <f>D15+D21+D25+D29+D26</f>
        <v>550794.66</v>
      </c>
      <c r="E14" s="81">
        <f>E15+E21+E25+E29+E26</f>
        <v>552227.00809979928</v>
      </c>
      <c r="F14" s="81">
        <f>F15+F21+F25+F29+F26</f>
        <v>1054220.9956713223</v>
      </c>
      <c r="G14" s="309">
        <f>F14-D14</f>
        <v>503426.3356713223</v>
      </c>
      <c r="H14" s="309">
        <f>F14/D14*100-100</f>
        <v>91.40000298320291</v>
      </c>
      <c r="I14" s="44"/>
    </row>
    <row r="15" spans="1:9" ht="31.5" x14ac:dyDescent="0.25">
      <c r="A15" s="45">
        <v>1</v>
      </c>
      <c r="B15" s="46" t="s">
        <v>23</v>
      </c>
      <c r="C15" s="47" t="s">
        <v>24</v>
      </c>
      <c r="D15" s="82">
        <f>SUM(D16:D20)</f>
        <v>18392.620000000003</v>
      </c>
      <c r="E15" s="82">
        <f>SUM(E16:E20)</f>
        <v>15068.366844897169</v>
      </c>
      <c r="F15" s="82">
        <f>SUM(F16:F20)</f>
        <v>20827.115647570256</v>
      </c>
      <c r="G15" s="310">
        <f t="shared" ref="G15:G78" si="0">F15-D15</f>
        <v>2434.4956475702529</v>
      </c>
      <c r="H15" s="310">
        <f t="shared" ref="H15:H78" si="1">F15/D15*100-100</f>
        <v>13.236263499002604</v>
      </c>
      <c r="I15" s="52"/>
    </row>
    <row r="16" spans="1:9" s="63" customFormat="1" ht="18.75" x14ac:dyDescent="0.25">
      <c r="A16" s="53" t="s">
        <v>25</v>
      </c>
      <c r="B16" s="54" t="s">
        <v>26</v>
      </c>
      <c r="C16" s="55" t="s">
        <v>24</v>
      </c>
      <c r="D16" s="89">
        <v>3228.98</v>
      </c>
      <c r="E16" s="311">
        <v>0</v>
      </c>
      <c r="F16" s="89">
        <f>D16</f>
        <v>3228.98</v>
      </c>
      <c r="G16" s="177">
        <f t="shared" si="0"/>
        <v>0</v>
      </c>
      <c r="H16" s="177">
        <f t="shared" si="1"/>
        <v>0</v>
      </c>
      <c r="I16" s="60" t="s">
        <v>273</v>
      </c>
    </row>
    <row r="17" spans="1:9" s="63" customFormat="1" ht="18.75" x14ac:dyDescent="0.25">
      <c r="A17" s="53" t="s">
        <v>28</v>
      </c>
      <c r="B17" s="54" t="s">
        <v>29</v>
      </c>
      <c r="C17" s="55" t="s">
        <v>24</v>
      </c>
      <c r="D17" s="89"/>
      <c r="E17" s="311">
        <v>0</v>
      </c>
      <c r="F17" s="89"/>
      <c r="G17" s="177">
        <f t="shared" si="0"/>
        <v>0</v>
      </c>
      <c r="H17" s="177"/>
      <c r="I17" s="64"/>
    </row>
    <row r="18" spans="1:9" s="63" customFormat="1" ht="18.75" x14ac:dyDescent="0.25">
      <c r="A18" s="53" t="s">
        <v>34</v>
      </c>
      <c r="B18" s="54" t="s">
        <v>30</v>
      </c>
      <c r="C18" s="55" t="s">
        <v>24</v>
      </c>
      <c r="D18" s="89">
        <v>14726.31</v>
      </c>
      <c r="E18" s="311">
        <v>14726.31</v>
      </c>
      <c r="F18" s="89">
        <f>'[1] Расшифровка'!N1196/1000</f>
        <v>16939.496019999999</v>
      </c>
      <c r="G18" s="177">
        <f t="shared" si="0"/>
        <v>2213.1860199999992</v>
      </c>
      <c r="H18" s="177">
        <f t="shared" si="1"/>
        <v>15.028788746128512</v>
      </c>
      <c r="I18" s="60" t="s">
        <v>336</v>
      </c>
    </row>
    <row r="19" spans="1:9" s="63" customFormat="1" ht="18.75" x14ac:dyDescent="0.25">
      <c r="A19" s="53" t="s">
        <v>32</v>
      </c>
      <c r="B19" s="54" t="s">
        <v>33</v>
      </c>
      <c r="C19" s="55" t="s">
        <v>24</v>
      </c>
      <c r="D19" s="89"/>
      <c r="E19" s="311">
        <v>0</v>
      </c>
      <c r="F19" s="89"/>
      <c r="G19" s="177">
        <f t="shared" si="0"/>
        <v>0</v>
      </c>
      <c r="H19" s="177"/>
      <c r="I19" s="60"/>
    </row>
    <row r="20" spans="1:9" s="63" customFormat="1" ht="18.75" x14ac:dyDescent="0.25">
      <c r="A20" s="53" t="s">
        <v>214</v>
      </c>
      <c r="B20" s="54" t="s">
        <v>35</v>
      </c>
      <c r="C20" s="55" t="s">
        <v>24</v>
      </c>
      <c r="D20" s="89">
        <v>437.33</v>
      </c>
      <c r="E20" s="311">
        <v>342.05684489717066</v>
      </c>
      <c r="F20" s="89">
        <f>'[1]1.5 Энергия'!C23*'[1]1.5 Энергия'!F23</f>
        <v>658.63962757025763</v>
      </c>
      <c r="G20" s="177">
        <f t="shared" si="0"/>
        <v>221.30962757025765</v>
      </c>
      <c r="H20" s="177">
        <f t="shared" si="1"/>
        <v>50.604721279184503</v>
      </c>
      <c r="I20" s="60" t="s">
        <v>337</v>
      </c>
    </row>
    <row r="21" spans="1:9" ht="31.5" x14ac:dyDescent="0.25">
      <c r="A21" s="45">
        <v>2</v>
      </c>
      <c r="B21" s="46" t="s">
        <v>37</v>
      </c>
      <c r="C21" s="47" t="s">
        <v>24</v>
      </c>
      <c r="D21" s="82">
        <f>SUM(D22:D24)</f>
        <v>112946.95</v>
      </c>
      <c r="E21" s="82">
        <f>SUM(E22:E24)</f>
        <v>112946.95</v>
      </c>
      <c r="F21" s="82">
        <f>SUM(F22:F24)</f>
        <v>399248.64199999999</v>
      </c>
      <c r="G21" s="310">
        <f t="shared" si="0"/>
        <v>286301.69199999998</v>
      </c>
      <c r="H21" s="310">
        <f t="shared" si="1"/>
        <v>253.4833317765553</v>
      </c>
      <c r="I21" s="52"/>
    </row>
    <row r="22" spans="1:9" ht="31.5" x14ac:dyDescent="0.25">
      <c r="A22" s="66" t="s">
        <v>39</v>
      </c>
      <c r="B22" s="67" t="s">
        <v>40</v>
      </c>
      <c r="C22" s="68" t="s">
        <v>24</v>
      </c>
      <c r="D22" s="89">
        <v>104050.62</v>
      </c>
      <c r="E22" s="311">
        <v>104050.62</v>
      </c>
      <c r="F22" s="89">
        <f>'[1]2_ЗП_соцналог_ОСМС'!J19</f>
        <v>367747.99699999997</v>
      </c>
      <c r="G22" s="177">
        <f t="shared" si="0"/>
        <v>263697.37699999998</v>
      </c>
      <c r="H22" s="177">
        <f t="shared" si="1"/>
        <v>253.43181712900889</v>
      </c>
      <c r="I22" s="60" t="s">
        <v>338</v>
      </c>
    </row>
    <row r="23" spans="1:9" ht="18.75" x14ac:dyDescent="0.25">
      <c r="A23" s="66" t="s">
        <v>42</v>
      </c>
      <c r="B23" s="67" t="s">
        <v>43</v>
      </c>
      <c r="C23" s="68" t="s">
        <v>24</v>
      </c>
      <c r="D23" s="89">
        <v>8896.33</v>
      </c>
      <c r="E23" s="311">
        <v>8896.33</v>
      </c>
      <c r="F23" s="89">
        <f>'[1]2_ЗП_соцналог_ОСМС'!H63</f>
        <v>31500.645</v>
      </c>
      <c r="G23" s="177">
        <f t="shared" si="0"/>
        <v>22604.315000000002</v>
      </c>
      <c r="H23" s="177">
        <f t="shared" si="1"/>
        <v>254.08584213939906</v>
      </c>
      <c r="I23" s="60" t="s">
        <v>339</v>
      </c>
    </row>
    <row r="24" spans="1:9" ht="18.75" x14ac:dyDescent="0.25">
      <c r="A24" s="66"/>
      <c r="B24" s="67" t="s">
        <v>46</v>
      </c>
      <c r="C24" s="68"/>
      <c r="D24" s="89">
        <v>0</v>
      </c>
      <c r="E24" s="311">
        <v>0</v>
      </c>
      <c r="F24" s="89"/>
      <c r="G24" s="177">
        <f t="shared" si="0"/>
        <v>0</v>
      </c>
      <c r="H24" s="177"/>
      <c r="I24" s="60"/>
    </row>
    <row r="25" spans="1:9" x14ac:dyDescent="0.25">
      <c r="A25" s="45">
        <v>3</v>
      </c>
      <c r="B25" s="46" t="s">
        <v>47</v>
      </c>
      <c r="C25" s="70" t="s">
        <v>24</v>
      </c>
      <c r="D25" s="82">
        <v>0</v>
      </c>
      <c r="E25" s="82">
        <v>0</v>
      </c>
      <c r="F25" s="82"/>
      <c r="G25" s="310">
        <f t="shared" si="0"/>
        <v>0</v>
      </c>
      <c r="H25" s="310"/>
      <c r="I25" s="52"/>
    </row>
    <row r="26" spans="1:9" x14ac:dyDescent="0.25">
      <c r="A26" s="45">
        <v>4</v>
      </c>
      <c r="B26" s="46" t="s">
        <v>49</v>
      </c>
      <c r="C26" s="70"/>
      <c r="D26" s="82">
        <f>D27</f>
        <v>91169.44</v>
      </c>
      <c r="E26" s="82">
        <f>E27</f>
        <v>103788.63503</v>
      </c>
      <c r="F26" s="82">
        <f>F27</f>
        <v>103788.63503</v>
      </c>
      <c r="G26" s="310"/>
      <c r="H26" s="310"/>
      <c r="I26" s="71"/>
    </row>
    <row r="27" spans="1:9" s="63" customFormat="1" ht="31.5" customHeight="1" x14ac:dyDescent="0.25">
      <c r="A27" s="53" t="s">
        <v>51</v>
      </c>
      <c r="B27" s="54" t="s">
        <v>52</v>
      </c>
      <c r="C27" s="55" t="s">
        <v>24</v>
      </c>
      <c r="D27" s="89">
        <v>91169.44</v>
      </c>
      <c r="E27" s="311">
        <v>103788.63503</v>
      </c>
      <c r="F27" s="89">
        <f>E27</f>
        <v>103788.63503</v>
      </c>
      <c r="G27" s="177">
        <f t="shared" si="0"/>
        <v>12619.195030000003</v>
      </c>
      <c r="H27" s="177">
        <f t="shared" si="1"/>
        <v>13.841474763912103</v>
      </c>
      <c r="I27" s="60" t="s">
        <v>340</v>
      </c>
    </row>
    <row r="28" spans="1:9" ht="18.75" x14ac:dyDescent="0.25">
      <c r="A28" s="66"/>
      <c r="B28" s="67"/>
      <c r="C28" s="74"/>
      <c r="D28" s="89"/>
      <c r="E28" s="312"/>
      <c r="F28" s="89"/>
      <c r="G28" s="177">
        <f t="shared" si="0"/>
        <v>0</v>
      </c>
      <c r="H28" s="177"/>
      <c r="I28" s="64"/>
    </row>
    <row r="29" spans="1:9" x14ac:dyDescent="0.25">
      <c r="A29" s="45" t="s">
        <v>53</v>
      </c>
      <c r="B29" s="46" t="s">
        <v>219</v>
      </c>
      <c r="C29" s="70" t="s">
        <v>24</v>
      </c>
      <c r="D29" s="82">
        <f>SUM(D30:D39)</f>
        <v>328285.65000000002</v>
      </c>
      <c r="E29" s="82">
        <f>SUM(E30:E39)</f>
        <v>320423.0562249021</v>
      </c>
      <c r="F29" s="82">
        <f>SUM(F30:F39)</f>
        <v>530356.60299375211</v>
      </c>
      <c r="G29" s="310"/>
      <c r="H29" s="310"/>
      <c r="I29" s="52"/>
    </row>
    <row r="30" spans="1:9" s="63" customFormat="1" ht="31.5" x14ac:dyDescent="0.25">
      <c r="A30" s="53" t="s">
        <v>56</v>
      </c>
      <c r="B30" s="75" t="s">
        <v>57</v>
      </c>
      <c r="C30" s="55" t="s">
        <v>24</v>
      </c>
      <c r="D30" s="89">
        <v>17021.87</v>
      </c>
      <c r="E30" s="311">
        <v>7842.75</v>
      </c>
      <c r="F30" s="89">
        <f>'[1] Расшифровка'!N1250/1000</f>
        <v>12545</v>
      </c>
      <c r="G30" s="177">
        <f t="shared" si="0"/>
        <v>-4476.869999999999</v>
      </c>
      <c r="H30" s="177">
        <f t="shared" si="1"/>
        <v>-26.300694342043499</v>
      </c>
      <c r="I30" s="76" t="s">
        <v>341</v>
      </c>
    </row>
    <row r="31" spans="1:9" s="63" customFormat="1" ht="18.75" x14ac:dyDescent="0.25">
      <c r="A31" s="53" t="s">
        <v>58</v>
      </c>
      <c r="B31" s="75" t="s">
        <v>59</v>
      </c>
      <c r="C31" s="55" t="s">
        <v>24</v>
      </c>
      <c r="D31" s="89">
        <v>163.91</v>
      </c>
      <c r="E31" s="311">
        <v>163.91</v>
      </c>
      <c r="F31" s="89">
        <f>'[1] Расшифровка'!N301/1000</f>
        <v>1772.4359740199998</v>
      </c>
      <c r="G31" s="177">
        <f t="shared" si="0"/>
        <v>1608.5259740199997</v>
      </c>
      <c r="H31" s="177">
        <f t="shared" si="1"/>
        <v>981.34706486486493</v>
      </c>
      <c r="I31" s="60" t="s">
        <v>342</v>
      </c>
    </row>
    <row r="32" spans="1:9" s="63" customFormat="1" ht="18.75" x14ac:dyDescent="0.25">
      <c r="A32" s="53" t="s">
        <v>61</v>
      </c>
      <c r="B32" s="75" t="s">
        <v>62</v>
      </c>
      <c r="C32" s="55" t="s">
        <v>24</v>
      </c>
      <c r="D32" s="89">
        <v>2946.57</v>
      </c>
      <c r="E32" s="311">
        <v>5818.1339544621296</v>
      </c>
      <c r="F32" s="89">
        <f>'[1] Расшифровка'!N60/1000</f>
        <v>9813.6815718960006</v>
      </c>
      <c r="G32" s="177">
        <f t="shared" si="0"/>
        <v>6867.1115718960009</v>
      </c>
      <c r="H32" s="177">
        <f t="shared" si="1"/>
        <v>233.05441825227302</v>
      </c>
      <c r="I32" s="60" t="s">
        <v>343</v>
      </c>
    </row>
    <row r="33" spans="1:9" s="63" customFormat="1" ht="31.5" x14ac:dyDescent="0.25">
      <c r="A33" s="53" t="s">
        <v>64</v>
      </c>
      <c r="B33" s="75" t="s">
        <v>65</v>
      </c>
      <c r="C33" s="55" t="s">
        <v>24</v>
      </c>
      <c r="D33" s="89">
        <v>8047.71</v>
      </c>
      <c r="E33" s="311">
        <v>6492.6722704399999</v>
      </c>
      <c r="F33" s="89">
        <f>'[1] Расшифровка'!N372/1000</f>
        <v>7313.79189924</v>
      </c>
      <c r="G33" s="177">
        <f t="shared" si="0"/>
        <v>-733.91810076000002</v>
      </c>
      <c r="H33" s="177">
        <f t="shared" si="1"/>
        <v>-9.1195893087598847</v>
      </c>
      <c r="I33" s="76" t="s">
        <v>344</v>
      </c>
    </row>
    <row r="34" spans="1:9" s="63" customFormat="1" ht="18.75" x14ac:dyDescent="0.25">
      <c r="A34" s="53" t="s">
        <v>67</v>
      </c>
      <c r="B34" s="75" t="s">
        <v>68</v>
      </c>
      <c r="C34" s="55" t="s">
        <v>24</v>
      </c>
      <c r="D34" s="89">
        <v>105.59</v>
      </c>
      <c r="E34" s="311">
        <v>105.59</v>
      </c>
      <c r="F34" s="89">
        <f>'[1] Расшифровка'!N396/1000</f>
        <v>146.64897457999999</v>
      </c>
      <c r="G34" s="177">
        <f t="shared" si="0"/>
        <v>41.058974579999983</v>
      </c>
      <c r="H34" s="177">
        <f t="shared" si="1"/>
        <v>38.885287034757056</v>
      </c>
      <c r="I34" s="60" t="s">
        <v>345</v>
      </c>
    </row>
    <row r="35" spans="1:9" s="63" customFormat="1" ht="47.25" hidden="1" x14ac:dyDescent="0.25">
      <c r="A35" s="53" t="s">
        <v>70</v>
      </c>
      <c r="B35" s="75" t="s">
        <v>71</v>
      </c>
      <c r="C35" s="55" t="s">
        <v>24</v>
      </c>
      <c r="D35" s="89"/>
      <c r="E35" s="311">
        <v>0</v>
      </c>
      <c r="F35" s="89"/>
      <c r="G35" s="177">
        <f t="shared" si="0"/>
        <v>0</v>
      </c>
      <c r="H35" s="177" t="e">
        <f t="shared" si="1"/>
        <v>#DIV/0!</v>
      </c>
      <c r="I35" s="60" t="s">
        <v>345</v>
      </c>
    </row>
    <row r="36" spans="1:9" s="63" customFormat="1" ht="18.75" hidden="1" x14ac:dyDescent="0.25">
      <c r="A36" s="53" t="s">
        <v>73</v>
      </c>
      <c r="B36" s="75" t="s">
        <v>74</v>
      </c>
      <c r="C36" s="55" t="s">
        <v>24</v>
      </c>
      <c r="D36" s="89"/>
      <c r="E36" s="311">
        <v>0</v>
      </c>
      <c r="F36" s="89"/>
      <c r="G36" s="177">
        <f t="shared" si="0"/>
        <v>0</v>
      </c>
      <c r="H36" s="177" t="e">
        <f t="shared" si="1"/>
        <v>#DIV/0!</v>
      </c>
      <c r="I36" s="60" t="s">
        <v>345</v>
      </c>
    </row>
    <row r="37" spans="1:9" s="63" customFormat="1" ht="18.75" hidden="1" x14ac:dyDescent="0.25">
      <c r="A37" s="53" t="s">
        <v>75</v>
      </c>
      <c r="B37" s="75" t="s">
        <v>76</v>
      </c>
      <c r="C37" s="55" t="s">
        <v>24</v>
      </c>
      <c r="D37" s="89"/>
      <c r="E37" s="311">
        <v>0</v>
      </c>
      <c r="F37" s="89"/>
      <c r="G37" s="177">
        <f t="shared" si="0"/>
        <v>0</v>
      </c>
      <c r="H37" s="177" t="e">
        <f t="shared" si="1"/>
        <v>#DIV/0!</v>
      </c>
      <c r="I37" s="60" t="s">
        <v>345</v>
      </c>
    </row>
    <row r="38" spans="1:9" s="63" customFormat="1" ht="18.75" hidden="1" x14ac:dyDescent="0.25">
      <c r="A38" s="53" t="s">
        <v>77</v>
      </c>
      <c r="B38" s="75" t="s">
        <v>78</v>
      </c>
      <c r="C38" s="55" t="s">
        <v>24</v>
      </c>
      <c r="D38" s="89"/>
      <c r="E38" s="311">
        <v>0</v>
      </c>
      <c r="F38" s="89"/>
      <c r="G38" s="177">
        <f t="shared" si="0"/>
        <v>0</v>
      </c>
      <c r="H38" s="177" t="e">
        <f t="shared" si="1"/>
        <v>#DIV/0!</v>
      </c>
      <c r="I38" s="60" t="s">
        <v>345</v>
      </c>
    </row>
    <row r="39" spans="1:9" s="63" customFormat="1" ht="47.25" x14ac:dyDescent="0.25">
      <c r="A39" s="53" t="s">
        <v>70</v>
      </c>
      <c r="B39" s="75" t="s">
        <v>80</v>
      </c>
      <c r="C39" s="55" t="s">
        <v>24</v>
      </c>
      <c r="D39" s="89">
        <v>300000</v>
      </c>
      <c r="E39" s="311">
        <v>300000</v>
      </c>
      <c r="F39" s="89">
        <f>'[1]1.5 Энергия'!D23*'[1]1.5 Энергия'!F23</f>
        <v>498765.04457401612</v>
      </c>
      <c r="G39" s="177">
        <f t="shared" si="0"/>
        <v>198765.04457401612</v>
      </c>
      <c r="H39" s="177">
        <f t="shared" si="1"/>
        <v>66.255014858005381</v>
      </c>
      <c r="I39" s="60" t="s">
        <v>346</v>
      </c>
    </row>
    <row r="40" spans="1:9" ht="18.75" x14ac:dyDescent="0.25">
      <c r="A40" s="37" t="s">
        <v>81</v>
      </c>
      <c r="B40" s="38" t="s">
        <v>82</v>
      </c>
      <c r="C40" s="39" t="s">
        <v>24</v>
      </c>
      <c r="D40" s="81">
        <f>D41+D75</f>
        <v>30139.052</v>
      </c>
      <c r="E40" s="81">
        <f>E41+E75</f>
        <v>28724.434195524002</v>
      </c>
      <c r="F40" s="81">
        <f>F41+F75</f>
        <v>77651.722244136137</v>
      </c>
      <c r="G40" s="309"/>
      <c r="H40" s="309"/>
      <c r="I40" s="272"/>
    </row>
    <row r="41" spans="1:9" ht="31.5" x14ac:dyDescent="0.25">
      <c r="A41" s="45" t="s">
        <v>83</v>
      </c>
      <c r="B41" s="46" t="s">
        <v>84</v>
      </c>
      <c r="C41" s="70" t="s">
        <v>24</v>
      </c>
      <c r="D41" s="82">
        <f>SUM(D42:D46)</f>
        <v>30139.052</v>
      </c>
      <c r="E41" s="82">
        <f>SUM(E42:E46)</f>
        <v>28724.434195524002</v>
      </c>
      <c r="F41" s="82">
        <f>SUM(F42:F46)</f>
        <v>77651.722244136137</v>
      </c>
      <c r="G41" s="310"/>
      <c r="H41" s="310"/>
      <c r="I41" s="193"/>
    </row>
    <row r="42" spans="1:9" s="63" customFormat="1" ht="31.5" x14ac:dyDescent="0.25">
      <c r="A42" s="53" t="s">
        <v>85</v>
      </c>
      <c r="B42" s="54" t="s">
        <v>86</v>
      </c>
      <c r="C42" s="55" t="s">
        <v>24</v>
      </c>
      <c r="D42" s="89">
        <v>20985.93</v>
      </c>
      <c r="E42" s="311">
        <v>20985.93</v>
      </c>
      <c r="F42" s="89">
        <f>'[1]2_ЗП_соцналог_ОСМС'!J20</f>
        <v>47066.826721200006</v>
      </c>
      <c r="G42" s="177">
        <f t="shared" si="0"/>
        <v>26080.896721200006</v>
      </c>
      <c r="H42" s="177">
        <f t="shared" si="1"/>
        <v>124.27801255984369</v>
      </c>
      <c r="I42" s="60" t="s">
        <v>347</v>
      </c>
    </row>
    <row r="43" spans="1:9" s="63" customFormat="1" ht="18.75" x14ac:dyDescent="0.25">
      <c r="A43" s="53" t="s">
        <v>88</v>
      </c>
      <c r="B43" s="54" t="s">
        <v>89</v>
      </c>
      <c r="C43" s="55" t="s">
        <v>24</v>
      </c>
      <c r="D43" s="89">
        <v>1794.3</v>
      </c>
      <c r="E43" s="311">
        <v>1794.3</v>
      </c>
      <c r="F43" s="89">
        <f>'[1]2_ЗП_соцналог_ОСМС'!H64</f>
        <v>5812.6563184000006</v>
      </c>
      <c r="G43" s="177">
        <f t="shared" si="0"/>
        <v>4018.3563184000004</v>
      </c>
      <c r="H43" s="177">
        <f t="shared" si="1"/>
        <v>223.9511964777351</v>
      </c>
      <c r="I43" s="60" t="s">
        <v>348</v>
      </c>
    </row>
    <row r="44" spans="1:9" s="63" customFormat="1" ht="18.75" x14ac:dyDescent="0.25">
      <c r="A44" s="53" t="s">
        <v>91</v>
      </c>
      <c r="B44" s="54" t="s">
        <v>46</v>
      </c>
      <c r="C44" s="55"/>
      <c r="D44" s="89">
        <v>0</v>
      </c>
      <c r="E44" s="311">
        <v>0</v>
      </c>
      <c r="F44" s="89"/>
      <c r="G44" s="177">
        <f t="shared" si="0"/>
        <v>0</v>
      </c>
      <c r="H44" s="177"/>
      <c r="I44" s="83"/>
    </row>
    <row r="45" spans="1:9" s="63" customFormat="1" ht="18.75" x14ac:dyDescent="0.25">
      <c r="A45" s="53" t="s">
        <v>92</v>
      </c>
      <c r="B45" s="54" t="s">
        <v>93</v>
      </c>
      <c r="C45" s="55" t="s">
        <v>24</v>
      </c>
      <c r="D45" s="89">
        <v>380.75</v>
      </c>
      <c r="E45" s="311">
        <v>380.75</v>
      </c>
      <c r="F45" s="89">
        <f>'[1] Расшифровка'!N426</f>
        <v>8203.7927827999993</v>
      </c>
      <c r="G45" s="177">
        <f t="shared" si="0"/>
        <v>7823.0427827999993</v>
      </c>
      <c r="H45" s="177">
        <f t="shared" si="1"/>
        <v>2054.6402581221273</v>
      </c>
      <c r="I45" s="60" t="s">
        <v>273</v>
      </c>
    </row>
    <row r="46" spans="1:9" x14ac:dyDescent="0.25">
      <c r="A46" s="53" t="s">
        <v>95</v>
      </c>
      <c r="B46" s="46" t="s">
        <v>96</v>
      </c>
      <c r="C46" s="55" t="s">
        <v>24</v>
      </c>
      <c r="D46" s="82">
        <f>SUM(D47:D73)</f>
        <v>6978.072000000001</v>
      </c>
      <c r="E46" s="82">
        <f>SUM(E47:E73)</f>
        <v>5563.4541955240002</v>
      </c>
      <c r="F46" s="82">
        <f>SUM(F47:F73)</f>
        <v>16568.446421736142</v>
      </c>
      <c r="G46" s="310">
        <f t="shared" si="0"/>
        <v>9590.3744217361418</v>
      </c>
      <c r="H46" s="310">
        <f t="shared" si="1"/>
        <v>137.43587658218686</v>
      </c>
      <c r="I46" s="52"/>
    </row>
    <row r="47" spans="1:9" s="63" customFormat="1" ht="31.5" x14ac:dyDescent="0.25">
      <c r="A47" s="53" t="s">
        <v>97</v>
      </c>
      <c r="B47" s="75" t="s">
        <v>98</v>
      </c>
      <c r="C47" s="32" t="s">
        <v>24</v>
      </c>
      <c r="D47" s="89">
        <v>378.44</v>
      </c>
      <c r="E47" s="311">
        <v>242.50776702799999</v>
      </c>
      <c r="F47" s="89">
        <f>'[1] Расшифровка'!N452/1000</f>
        <v>343.16773499999999</v>
      </c>
      <c r="G47" s="177">
        <f t="shared" si="0"/>
        <v>-35.272265000000004</v>
      </c>
      <c r="H47" s="177">
        <f t="shared" si="1"/>
        <v>-9.3204378501215501</v>
      </c>
      <c r="I47" s="76" t="s">
        <v>349</v>
      </c>
    </row>
    <row r="48" spans="1:9" s="63" customFormat="1" ht="18.75" x14ac:dyDescent="0.25">
      <c r="A48" s="53" t="s">
        <v>100</v>
      </c>
      <c r="B48" s="75" t="s">
        <v>101</v>
      </c>
      <c r="C48" s="32" t="s">
        <v>24</v>
      </c>
      <c r="D48" s="89"/>
      <c r="E48" s="311">
        <v>0</v>
      </c>
      <c r="F48" s="89"/>
      <c r="G48" s="177">
        <f t="shared" si="0"/>
        <v>0</v>
      </c>
      <c r="H48" s="177"/>
      <c r="I48" s="73"/>
    </row>
    <row r="49" spans="1:9" s="63" customFormat="1" ht="31.5" x14ac:dyDescent="0.25">
      <c r="A49" s="53" t="s">
        <v>102</v>
      </c>
      <c r="B49" s="75" t="s">
        <v>103</v>
      </c>
      <c r="C49" s="32" t="s">
        <v>24</v>
      </c>
      <c r="D49" s="89">
        <v>207.47</v>
      </c>
      <c r="E49" s="311">
        <v>0</v>
      </c>
      <c r="F49" s="89"/>
      <c r="G49" s="177">
        <f t="shared" si="0"/>
        <v>-207.47</v>
      </c>
      <c r="H49" s="177">
        <f t="shared" si="1"/>
        <v>-100</v>
      </c>
      <c r="I49" s="76" t="s">
        <v>104</v>
      </c>
    </row>
    <row r="50" spans="1:9" s="63" customFormat="1" ht="31.5" x14ac:dyDescent="0.25">
      <c r="A50" s="53" t="s">
        <v>105</v>
      </c>
      <c r="B50" s="75" t="s">
        <v>106</v>
      </c>
      <c r="C50" s="32" t="s">
        <v>24</v>
      </c>
      <c r="D50" s="89">
        <v>2</v>
      </c>
      <c r="E50" s="311">
        <v>0</v>
      </c>
      <c r="F50" s="89">
        <v>0</v>
      </c>
      <c r="G50" s="177">
        <f t="shared" si="0"/>
        <v>-2</v>
      </c>
      <c r="H50" s="177">
        <f t="shared" si="1"/>
        <v>-100</v>
      </c>
      <c r="I50" s="76" t="s">
        <v>104</v>
      </c>
    </row>
    <row r="51" spans="1:9" s="63" customFormat="1" ht="18.75" x14ac:dyDescent="0.25">
      <c r="A51" s="53" t="s">
        <v>107</v>
      </c>
      <c r="B51" s="75" t="s">
        <v>108</v>
      </c>
      <c r="C51" s="32" t="s">
        <v>24</v>
      </c>
      <c r="D51" s="89">
        <v>164.98</v>
      </c>
      <c r="E51" s="311">
        <v>164.98</v>
      </c>
      <c r="F51" s="89">
        <f>'[1] Расшифровка'!N531/1000</f>
        <v>907.86881087614279</v>
      </c>
      <c r="G51" s="177">
        <f t="shared" si="0"/>
        <v>742.88881087614277</v>
      </c>
      <c r="H51" s="177">
        <f t="shared" si="1"/>
        <v>450.29022358840041</v>
      </c>
      <c r="I51" s="60" t="s">
        <v>350</v>
      </c>
    </row>
    <row r="52" spans="1:9" s="63" customFormat="1" ht="18.75" x14ac:dyDescent="0.25">
      <c r="A52" s="53" t="s">
        <v>110</v>
      </c>
      <c r="B52" s="75" t="s">
        <v>111</v>
      </c>
      <c r="C52" s="32" t="s">
        <v>24</v>
      </c>
      <c r="D52" s="89">
        <v>33.89</v>
      </c>
      <c r="E52" s="311">
        <v>33.89</v>
      </c>
      <c r="F52" s="89">
        <f>'[1] Расшифровка'!N554/1000</f>
        <v>139.41210000000001</v>
      </c>
      <c r="G52" s="177">
        <f t="shared" si="0"/>
        <v>105.52210000000001</v>
      </c>
      <c r="H52" s="177">
        <f t="shared" si="1"/>
        <v>311.36647978754797</v>
      </c>
      <c r="I52" s="60" t="s">
        <v>351</v>
      </c>
    </row>
    <row r="53" spans="1:9" s="63" customFormat="1" ht="31.5" x14ac:dyDescent="0.25">
      <c r="A53" s="53" t="s">
        <v>113</v>
      </c>
      <c r="B53" s="75" t="s">
        <v>114</v>
      </c>
      <c r="C53" s="32" t="s">
        <v>24</v>
      </c>
      <c r="D53" s="89">
        <v>1478.24</v>
      </c>
      <c r="E53" s="311">
        <v>344.68331596799999</v>
      </c>
      <c r="F53" s="89">
        <f>'[1] Расшифровка'!N576/1000</f>
        <v>344.68331596799999</v>
      </c>
      <c r="G53" s="177">
        <f t="shared" si="0"/>
        <v>-1133.556684032</v>
      </c>
      <c r="H53" s="177">
        <f t="shared" si="1"/>
        <v>-76.682858266046111</v>
      </c>
      <c r="I53" s="76" t="s">
        <v>352</v>
      </c>
    </row>
    <row r="54" spans="1:9" s="86" customFormat="1" ht="18.75" x14ac:dyDescent="0.25">
      <c r="A54" s="53" t="s">
        <v>116</v>
      </c>
      <c r="B54" s="75" t="s">
        <v>117</v>
      </c>
      <c r="C54" s="32" t="s">
        <v>24</v>
      </c>
      <c r="D54" s="89">
        <v>616.46</v>
      </c>
      <c r="E54" s="311">
        <v>616.46</v>
      </c>
      <c r="F54" s="89">
        <f>'[1] Расшифровка'!N628/1000</f>
        <v>927.156213288</v>
      </c>
      <c r="G54" s="177">
        <f t="shared" si="0"/>
        <v>310.69621328799997</v>
      </c>
      <c r="H54" s="177">
        <f t="shared" si="1"/>
        <v>50.400060553482774</v>
      </c>
      <c r="I54" s="60" t="s">
        <v>353</v>
      </c>
    </row>
    <row r="55" spans="1:9" s="88" customFormat="1" ht="18.75" x14ac:dyDescent="0.25">
      <c r="A55" s="53" t="s">
        <v>119</v>
      </c>
      <c r="B55" s="75" t="s">
        <v>120</v>
      </c>
      <c r="C55" s="87" t="s">
        <v>24</v>
      </c>
      <c r="D55" s="89">
        <v>107.17</v>
      </c>
      <c r="E55" s="311">
        <v>107.17</v>
      </c>
      <c r="F55" s="89">
        <f>'[1] Расшифровка'!N650/1000</f>
        <v>761.20052611599988</v>
      </c>
      <c r="G55" s="177">
        <f t="shared" si="0"/>
        <v>654.03052611599992</v>
      </c>
      <c r="H55" s="177">
        <f t="shared" si="1"/>
        <v>610.2738883232247</v>
      </c>
      <c r="I55" s="60" t="s">
        <v>354</v>
      </c>
    </row>
    <row r="56" spans="1:9" s="88" customFormat="1" ht="18.75" x14ac:dyDescent="0.25">
      <c r="A56" s="53" t="s">
        <v>122</v>
      </c>
      <c r="B56" s="75" t="s">
        <v>123</v>
      </c>
      <c r="C56" s="87" t="s">
        <v>24</v>
      </c>
      <c r="D56" s="89">
        <v>33.97</v>
      </c>
      <c r="E56" s="311">
        <v>33.97</v>
      </c>
      <c r="F56" s="89">
        <f>'[1] Расшифровка'!N672/1000</f>
        <v>137.40088</v>
      </c>
      <c r="G56" s="177">
        <f t="shared" si="0"/>
        <v>103.43088</v>
      </c>
      <c r="H56" s="177">
        <f t="shared" si="1"/>
        <v>304.47712687665592</v>
      </c>
      <c r="I56" s="60" t="s">
        <v>355</v>
      </c>
    </row>
    <row r="57" spans="1:9" s="86" customFormat="1" ht="18.75" x14ac:dyDescent="0.25">
      <c r="A57" s="53" t="s">
        <v>125</v>
      </c>
      <c r="B57" s="75" t="s">
        <v>126</v>
      </c>
      <c r="C57" s="32" t="s">
        <v>24</v>
      </c>
      <c r="D57" s="89">
        <v>0.67</v>
      </c>
      <c r="E57" s="311">
        <v>0</v>
      </c>
      <c r="F57" s="89">
        <v>0</v>
      </c>
      <c r="G57" s="313">
        <f t="shared" si="0"/>
        <v>-0.67</v>
      </c>
      <c r="H57" s="313">
        <f>F57/D57*100-100</f>
        <v>-100</v>
      </c>
      <c r="I57" s="76"/>
    </row>
    <row r="58" spans="1:9" s="88" customFormat="1" ht="18.75" x14ac:dyDescent="0.25">
      <c r="A58" s="53" t="s">
        <v>127</v>
      </c>
      <c r="B58" s="75" t="s">
        <v>128</v>
      </c>
      <c r="C58" s="87" t="s">
        <v>24</v>
      </c>
      <c r="D58" s="89"/>
      <c r="E58" s="311">
        <v>0</v>
      </c>
      <c r="F58" s="89"/>
      <c r="G58" s="177">
        <f t="shared" si="0"/>
        <v>0</v>
      </c>
      <c r="H58" s="177"/>
      <c r="I58" s="60"/>
    </row>
    <row r="59" spans="1:9" s="63" customFormat="1" ht="31.5" x14ac:dyDescent="0.25">
      <c r="A59" s="53" t="s">
        <v>129</v>
      </c>
      <c r="B59" s="75" t="s">
        <v>130</v>
      </c>
      <c r="C59" s="32" t="s">
        <v>24</v>
      </c>
      <c r="D59" s="89">
        <v>2678.73</v>
      </c>
      <c r="E59" s="311">
        <v>1617.898390348</v>
      </c>
      <c r="F59" s="89">
        <f>'[1] Расшифровка'!N780/1000</f>
        <v>1624.362646348</v>
      </c>
      <c r="G59" s="177">
        <f t="shared" si="0"/>
        <v>-1054.367353652</v>
      </c>
      <c r="H59" s="177">
        <f t="shared" si="1"/>
        <v>-39.360717715185935</v>
      </c>
      <c r="I59" s="76" t="s">
        <v>356</v>
      </c>
    </row>
    <row r="60" spans="1:9" s="63" customFormat="1" ht="18.75" x14ac:dyDescent="0.25">
      <c r="A60" s="53" t="s">
        <v>132</v>
      </c>
      <c r="B60" s="75" t="s">
        <v>133</v>
      </c>
      <c r="C60" s="32" t="s">
        <v>24</v>
      </c>
      <c r="D60" s="89">
        <v>67.91</v>
      </c>
      <c r="E60" s="311">
        <v>67.91</v>
      </c>
      <c r="F60" s="89">
        <f>'[1] Расшифровка'!N826/1000</f>
        <v>389.76995284000003</v>
      </c>
      <c r="G60" s="177">
        <f t="shared" si="0"/>
        <v>321.85995284000001</v>
      </c>
      <c r="H60" s="177">
        <f t="shared" si="1"/>
        <v>473.95074781328242</v>
      </c>
      <c r="I60" s="60" t="s">
        <v>357</v>
      </c>
    </row>
    <row r="61" spans="1:9" s="63" customFormat="1" ht="31.5" x14ac:dyDescent="0.25">
      <c r="A61" s="53" t="s">
        <v>135</v>
      </c>
      <c r="B61" s="75" t="s">
        <v>136</v>
      </c>
      <c r="C61" s="32" t="s">
        <v>24</v>
      </c>
      <c r="D61" s="89">
        <v>167.56</v>
      </c>
      <c r="E61" s="311">
        <v>8.3338932000000003</v>
      </c>
      <c r="F61" s="89">
        <f>'[1] Расшифровка'!N848/1000</f>
        <v>8.3338932000000003</v>
      </c>
      <c r="G61" s="177">
        <f t="shared" si="0"/>
        <v>-159.2261068</v>
      </c>
      <c r="H61" s="177">
        <f t="shared" si="1"/>
        <v>-95.026322988780137</v>
      </c>
      <c r="I61" s="76" t="s">
        <v>358</v>
      </c>
    </row>
    <row r="62" spans="1:9" s="63" customFormat="1" ht="31.5" x14ac:dyDescent="0.25">
      <c r="A62" s="53" t="s">
        <v>138</v>
      </c>
      <c r="B62" s="75" t="s">
        <v>139</v>
      </c>
      <c r="C62" s="32" t="s">
        <v>24</v>
      </c>
      <c r="D62" s="89">
        <v>44.71</v>
      </c>
      <c r="E62" s="311">
        <v>25.092785208000002</v>
      </c>
      <c r="F62" s="89">
        <f>'[1] Расшифровка'!N870/1000</f>
        <v>25.092785208000002</v>
      </c>
      <c r="G62" s="177">
        <f t="shared" si="0"/>
        <v>-19.617214791999999</v>
      </c>
      <c r="H62" s="177">
        <f t="shared" si="1"/>
        <v>-43.876570771639443</v>
      </c>
      <c r="I62" s="76" t="s">
        <v>359</v>
      </c>
    </row>
    <row r="63" spans="1:9" s="63" customFormat="1" ht="18.75" x14ac:dyDescent="0.25">
      <c r="A63" s="53" t="s">
        <v>140</v>
      </c>
      <c r="B63" s="75" t="s">
        <v>141</v>
      </c>
      <c r="C63" s="32" t="s">
        <v>24</v>
      </c>
      <c r="D63" s="89">
        <v>6.03</v>
      </c>
      <c r="E63" s="311">
        <v>1642.9248620000001</v>
      </c>
      <c r="F63" s="89">
        <f>'[1] Расшифровка'!N895/1000</f>
        <v>1963.3384335999999</v>
      </c>
      <c r="G63" s="177">
        <f t="shared" si="0"/>
        <v>1957.3084335999999</v>
      </c>
      <c r="H63" s="177">
        <f t="shared" si="1"/>
        <v>32459.509678275288</v>
      </c>
      <c r="I63" s="60" t="s">
        <v>273</v>
      </c>
    </row>
    <row r="64" spans="1:9" s="63" customFormat="1" ht="31.5" x14ac:dyDescent="0.25">
      <c r="A64" s="53" t="s">
        <v>142</v>
      </c>
      <c r="B64" s="75" t="s">
        <v>143</v>
      </c>
      <c r="C64" s="32" t="s">
        <v>24</v>
      </c>
      <c r="D64" s="89">
        <v>140.31</v>
      </c>
      <c r="E64" s="311">
        <v>140.31</v>
      </c>
      <c r="F64" s="89">
        <f>'[1] Расшифровка'!N920/1000</f>
        <v>557.61295999999993</v>
      </c>
      <c r="G64" s="177">
        <f t="shared" si="0"/>
        <v>417.30295999999993</v>
      </c>
      <c r="H64" s="177">
        <f t="shared" si="1"/>
        <v>297.41498111324921</v>
      </c>
      <c r="I64" s="76" t="s">
        <v>261</v>
      </c>
    </row>
    <row r="65" spans="1:9" s="63" customFormat="1" ht="18.75" x14ac:dyDescent="0.25">
      <c r="A65" s="53" t="s">
        <v>145</v>
      </c>
      <c r="B65" s="75" t="s">
        <v>146</v>
      </c>
      <c r="C65" s="32" t="s">
        <v>24</v>
      </c>
      <c r="D65" s="89"/>
      <c r="E65" s="311">
        <v>0</v>
      </c>
      <c r="F65" s="89">
        <f>'[1] Расшифровка'!N942/1000</f>
        <v>0</v>
      </c>
      <c r="G65" s="177">
        <f t="shared" si="0"/>
        <v>0</v>
      </c>
      <c r="H65" s="177"/>
      <c r="I65" s="76"/>
    </row>
    <row r="66" spans="1:9" s="63" customFormat="1" ht="18.75" x14ac:dyDescent="0.25">
      <c r="A66" s="53" t="s">
        <v>148</v>
      </c>
      <c r="B66" s="75" t="s">
        <v>149</v>
      </c>
      <c r="C66" s="32" t="s">
        <v>24</v>
      </c>
      <c r="D66" s="89">
        <v>14.79</v>
      </c>
      <c r="E66" s="311">
        <v>0</v>
      </c>
      <c r="F66" s="89">
        <f>'[1] Расшифровка'!N965/1000</f>
        <v>199.56937360000001</v>
      </c>
      <c r="G66" s="177">
        <f t="shared" si="0"/>
        <v>184.77937360000001</v>
      </c>
      <c r="H66" s="177">
        <f t="shared" si="1"/>
        <v>1249.3534388100068</v>
      </c>
      <c r="I66" s="60" t="s">
        <v>215</v>
      </c>
    </row>
    <row r="67" spans="1:9" s="63" customFormat="1" ht="18.75" x14ac:dyDescent="0.25">
      <c r="A67" s="53" t="s">
        <v>150</v>
      </c>
      <c r="B67" s="75" t="s">
        <v>151</v>
      </c>
      <c r="C67" s="32" t="s">
        <v>24</v>
      </c>
      <c r="D67" s="89">
        <v>53.43</v>
      </c>
      <c r="E67" s="311">
        <v>53.43</v>
      </c>
      <c r="F67" s="89">
        <f>'[1] Расшифровка'!N987/1000</f>
        <v>126.69799999999999</v>
      </c>
      <c r="G67" s="177">
        <f t="shared" si="0"/>
        <v>73.268000000000001</v>
      </c>
      <c r="H67" s="177">
        <f t="shared" si="1"/>
        <v>137.1289537712895</v>
      </c>
      <c r="I67" s="60" t="s">
        <v>360</v>
      </c>
    </row>
    <row r="68" spans="1:9" s="63" customFormat="1" ht="31.5" x14ac:dyDescent="0.25">
      <c r="A68" s="53" t="s">
        <v>153</v>
      </c>
      <c r="B68" s="75" t="s">
        <v>154</v>
      </c>
      <c r="C68" s="32" t="s">
        <v>24</v>
      </c>
      <c r="D68" s="89">
        <v>194.762</v>
      </c>
      <c r="E68" s="311">
        <v>31.940301772000002</v>
      </c>
      <c r="F68" s="89">
        <f>'[1] Расшифровка'!N1010/1000</f>
        <v>151.32642729199998</v>
      </c>
      <c r="G68" s="177">
        <f t="shared" si="0"/>
        <v>-43.435572708000024</v>
      </c>
      <c r="H68" s="177">
        <f t="shared" si="1"/>
        <v>-22.301872391945054</v>
      </c>
      <c r="I68" s="76" t="s">
        <v>361</v>
      </c>
    </row>
    <row r="69" spans="1:9" s="63" customFormat="1" ht="18.75" x14ac:dyDescent="0.25">
      <c r="A69" s="53" t="s">
        <v>156</v>
      </c>
      <c r="B69" s="75" t="s">
        <v>157</v>
      </c>
      <c r="C69" s="32" t="s">
        <v>24</v>
      </c>
      <c r="D69" s="89">
        <v>146.59</v>
      </c>
      <c r="E69" s="311">
        <v>146.59</v>
      </c>
      <c r="F69" s="89">
        <f>'[1] Расшифровка'!N1066/1000</f>
        <v>6383.0801484000003</v>
      </c>
      <c r="G69" s="177">
        <f t="shared" si="0"/>
        <v>6236.4901484000002</v>
      </c>
      <c r="H69" s="177">
        <f t="shared" si="1"/>
        <v>4254.376252404666</v>
      </c>
      <c r="I69" s="60" t="s">
        <v>362</v>
      </c>
    </row>
    <row r="70" spans="1:9" s="63" customFormat="1" ht="18.75" x14ac:dyDescent="0.25">
      <c r="A70" s="53" t="s">
        <v>159</v>
      </c>
      <c r="B70" s="75" t="s">
        <v>160</v>
      </c>
      <c r="C70" s="32" t="s">
        <v>24</v>
      </c>
      <c r="D70" s="89">
        <v>5</v>
      </c>
      <c r="E70" s="311">
        <v>0</v>
      </c>
      <c r="F70" s="89">
        <f>'[1] Расшифровка'!N1091/1000</f>
        <v>1293.0093399999998</v>
      </c>
      <c r="G70" s="177">
        <f t="shared" si="0"/>
        <v>1288.0093399999998</v>
      </c>
      <c r="H70" s="177">
        <f t="shared" si="1"/>
        <v>25760.186799999996</v>
      </c>
      <c r="I70" s="60" t="s">
        <v>362</v>
      </c>
    </row>
    <row r="71" spans="1:9" s="63" customFormat="1" ht="31.5" x14ac:dyDescent="0.25">
      <c r="A71" s="53" t="s">
        <v>161</v>
      </c>
      <c r="B71" s="75" t="s">
        <v>162</v>
      </c>
      <c r="C71" s="32" t="s">
        <v>24</v>
      </c>
      <c r="D71" s="89">
        <v>434.96</v>
      </c>
      <c r="E71" s="311">
        <v>285.36288000000002</v>
      </c>
      <c r="F71" s="89">
        <f>'[1] Расшифровка'!N1137/1000</f>
        <v>285.36288000000002</v>
      </c>
      <c r="G71" s="177">
        <f t="shared" si="0"/>
        <v>-149.59711999999996</v>
      </c>
      <c r="H71" s="177">
        <f t="shared" si="1"/>
        <v>-34.393305131506338</v>
      </c>
      <c r="I71" s="60" t="s">
        <v>363</v>
      </c>
    </row>
    <row r="72" spans="1:9" s="63" customFormat="1" ht="18.75" x14ac:dyDescent="0.25">
      <c r="A72" s="53" t="s">
        <v>164</v>
      </c>
      <c r="B72" s="75" t="s">
        <v>165</v>
      </c>
      <c r="C72" s="32" t="s">
        <v>24</v>
      </c>
      <c r="D72" s="89">
        <v>0</v>
      </c>
      <c r="E72" s="311">
        <v>0</v>
      </c>
      <c r="F72" s="89"/>
      <c r="G72" s="177">
        <f t="shared" si="0"/>
        <v>0</v>
      </c>
      <c r="H72" s="177"/>
      <c r="I72" s="76"/>
    </row>
    <row r="73" spans="1:9" s="63" customFormat="1" ht="18.75" x14ac:dyDescent="0.25">
      <c r="A73" s="53" t="s">
        <v>166</v>
      </c>
      <c r="B73" s="75" t="s">
        <v>167</v>
      </c>
      <c r="C73" s="32" t="s">
        <v>24</v>
      </c>
      <c r="D73" s="89">
        <v>0</v>
      </c>
      <c r="E73" s="311">
        <v>0</v>
      </c>
      <c r="F73" s="89"/>
      <c r="G73" s="177">
        <f t="shared" si="0"/>
        <v>0</v>
      </c>
      <c r="H73" s="177"/>
      <c r="I73" s="73"/>
    </row>
    <row r="74" spans="1:9" s="99" customFormat="1" ht="19.5" x14ac:dyDescent="0.25">
      <c r="A74" s="53"/>
      <c r="B74" s="93"/>
      <c r="C74" s="94"/>
      <c r="D74" s="202"/>
      <c r="E74" s="314"/>
      <c r="F74" s="202"/>
      <c r="G74" s="315">
        <f t="shared" si="0"/>
        <v>0</v>
      </c>
      <c r="H74" s="315"/>
      <c r="I74" s="98"/>
    </row>
    <row r="75" spans="1:9" ht="18.75" x14ac:dyDescent="0.25">
      <c r="A75" s="45" t="s">
        <v>168</v>
      </c>
      <c r="B75" s="46" t="s">
        <v>169</v>
      </c>
      <c r="C75" s="70"/>
      <c r="D75" s="82"/>
      <c r="E75" s="316"/>
      <c r="F75" s="82"/>
      <c r="G75" s="310">
        <f t="shared" si="0"/>
        <v>0</v>
      </c>
      <c r="H75" s="310"/>
      <c r="I75" s="310"/>
    </row>
    <row r="76" spans="1:9" x14ac:dyDescent="0.25">
      <c r="A76" s="37" t="s">
        <v>170</v>
      </c>
      <c r="B76" s="38" t="s">
        <v>171</v>
      </c>
      <c r="C76" s="39" t="s">
        <v>24</v>
      </c>
      <c r="D76" s="81">
        <f>D14+D40</f>
        <v>580933.71200000006</v>
      </c>
      <c r="E76" s="81">
        <f>E14+E40</f>
        <v>580951.44229532324</v>
      </c>
      <c r="F76" s="81"/>
      <c r="G76" s="309">
        <f t="shared" si="0"/>
        <v>-580933.71200000006</v>
      </c>
      <c r="H76" s="309">
        <f t="shared" si="1"/>
        <v>-100</v>
      </c>
      <c r="I76" s="309"/>
    </row>
    <row r="77" spans="1:9" s="105" customFormat="1" ht="18.75" x14ac:dyDescent="0.25">
      <c r="A77" s="53" t="s">
        <v>172</v>
      </c>
      <c r="B77" s="54" t="s">
        <v>173</v>
      </c>
      <c r="C77" s="55" t="s">
        <v>24</v>
      </c>
      <c r="D77" s="317"/>
      <c r="E77" s="311">
        <v>0</v>
      </c>
      <c r="F77" s="317"/>
      <c r="G77" s="318">
        <f t="shared" si="0"/>
        <v>0</v>
      </c>
      <c r="H77" s="318"/>
      <c r="I77" s="309"/>
    </row>
    <row r="78" spans="1:9" s="105" customFormat="1" ht="31.5" x14ac:dyDescent="0.25">
      <c r="A78" s="66" t="s">
        <v>175</v>
      </c>
      <c r="B78" s="67" t="s">
        <v>176</v>
      </c>
      <c r="C78" s="74" t="s">
        <v>24</v>
      </c>
      <c r="D78" s="89">
        <v>1051976.7</v>
      </c>
      <c r="E78" s="311">
        <v>1051976.7</v>
      </c>
      <c r="F78" s="89"/>
      <c r="G78" s="177">
        <f t="shared" si="0"/>
        <v>-1051976.7</v>
      </c>
      <c r="H78" s="177">
        <f t="shared" si="1"/>
        <v>-100</v>
      </c>
      <c r="I78" s="89"/>
    </row>
    <row r="79" spans="1:9" s="114" customFormat="1" ht="18.75" x14ac:dyDescent="0.25">
      <c r="A79" s="106"/>
      <c r="B79" s="107"/>
      <c r="C79" s="108"/>
      <c r="D79" s="214"/>
      <c r="E79" s="319"/>
      <c r="F79" s="214"/>
      <c r="G79" s="217">
        <f t="shared" ref="G79:G93" si="2">F79-D79</f>
        <v>0</v>
      </c>
      <c r="H79" s="217"/>
      <c r="I79" s="214"/>
    </row>
    <row r="80" spans="1:9" x14ac:dyDescent="0.25">
      <c r="A80" s="37" t="s">
        <v>177</v>
      </c>
      <c r="B80" s="38" t="s">
        <v>178</v>
      </c>
      <c r="C80" s="39" t="s">
        <v>24</v>
      </c>
      <c r="D80" s="81">
        <f>D76+D77</f>
        <v>580933.71200000006</v>
      </c>
      <c r="E80" s="81">
        <f>E76+E77</f>
        <v>580951.44229532324</v>
      </c>
      <c r="F80" s="81"/>
      <c r="G80" s="309">
        <f t="shared" si="2"/>
        <v>-580933.71200000006</v>
      </c>
      <c r="H80" s="309">
        <f t="shared" ref="H80:H93" si="3">F80/D80*100-100</f>
        <v>-100</v>
      </c>
      <c r="I80" s="81"/>
    </row>
    <row r="81" spans="1:9" ht="31.5" x14ac:dyDescent="0.25">
      <c r="A81" s="66" t="s">
        <v>179</v>
      </c>
      <c r="B81" s="67" t="s">
        <v>180</v>
      </c>
      <c r="C81" s="68" t="s">
        <v>364</v>
      </c>
      <c r="D81" s="89">
        <v>243264.33</v>
      </c>
      <c r="E81" s="311">
        <v>243264.33</v>
      </c>
      <c r="F81" s="89">
        <v>274796.29634</v>
      </c>
      <c r="G81" s="177">
        <f t="shared" si="2"/>
        <v>31531.966340000014</v>
      </c>
      <c r="H81" s="177">
        <f t="shared" si="3"/>
        <v>12.96201804021166</v>
      </c>
      <c r="I81" s="60" t="s">
        <v>365</v>
      </c>
    </row>
    <row r="82" spans="1:9" ht="18.75" x14ac:dyDescent="0.25">
      <c r="A82" s="115" t="s">
        <v>183</v>
      </c>
      <c r="B82" s="116" t="s">
        <v>184</v>
      </c>
      <c r="C82" s="68" t="s">
        <v>19</v>
      </c>
      <c r="D82" s="89">
        <v>11</v>
      </c>
      <c r="E82" s="311">
        <v>11</v>
      </c>
      <c r="F82" s="89"/>
      <c r="G82" s="177">
        <f t="shared" si="2"/>
        <v>-11</v>
      </c>
      <c r="H82" s="177">
        <f t="shared" si="3"/>
        <v>-100</v>
      </c>
      <c r="I82" s="89"/>
    </row>
    <row r="83" spans="1:9" ht="18.75" x14ac:dyDescent="0.25">
      <c r="A83" s="115"/>
      <c r="B83" s="116"/>
      <c r="C83" s="68" t="s">
        <v>366</v>
      </c>
      <c r="D83" s="89">
        <v>26263.06</v>
      </c>
      <c r="E83" s="311">
        <v>26263.06</v>
      </c>
      <c r="F83" s="89"/>
      <c r="G83" s="177">
        <f t="shared" si="2"/>
        <v>-26263.06</v>
      </c>
      <c r="H83" s="177">
        <f t="shared" si="3"/>
        <v>-100</v>
      </c>
      <c r="I83" s="60"/>
    </row>
    <row r="84" spans="1:9" ht="18.75" x14ac:dyDescent="0.25">
      <c r="A84" s="66"/>
      <c r="B84" s="118" t="s">
        <v>185</v>
      </c>
      <c r="C84" s="68"/>
      <c r="D84" s="89"/>
      <c r="E84" s="311">
        <v>0</v>
      </c>
      <c r="F84" s="89"/>
      <c r="G84" s="177">
        <f t="shared" si="2"/>
        <v>0</v>
      </c>
      <c r="H84" s="177"/>
      <c r="I84" s="89"/>
    </row>
    <row r="85" spans="1:9" ht="42.75" customHeight="1" x14ac:dyDescent="0.25">
      <c r="A85" s="120" t="s">
        <v>186</v>
      </c>
      <c r="B85" s="121" t="s">
        <v>187</v>
      </c>
      <c r="C85" s="122" t="s">
        <v>367</v>
      </c>
      <c r="D85" s="279">
        <f>D80/D81</f>
        <v>2.3880760159124033</v>
      </c>
      <c r="E85" s="279">
        <v>2.388148900808118</v>
      </c>
      <c r="F85" s="279"/>
      <c r="G85" s="320">
        <f t="shared" si="2"/>
        <v>-2.3880760159124033</v>
      </c>
      <c r="H85" s="320">
        <f t="shared" si="3"/>
        <v>-100</v>
      </c>
      <c r="I85" s="279"/>
    </row>
    <row r="86" spans="1:9" x14ac:dyDescent="0.25">
      <c r="A86" s="128" t="s">
        <v>189</v>
      </c>
      <c r="B86" s="128"/>
      <c r="C86" s="128"/>
      <c r="D86" s="89"/>
      <c r="E86" s="89"/>
      <c r="F86" s="89"/>
      <c r="G86" s="177">
        <f t="shared" si="2"/>
        <v>0</v>
      </c>
      <c r="H86" s="177"/>
      <c r="I86" s="89"/>
    </row>
    <row r="87" spans="1:9" x14ac:dyDescent="0.25">
      <c r="A87" s="45">
        <v>8</v>
      </c>
      <c r="B87" s="46" t="s">
        <v>190</v>
      </c>
      <c r="C87" s="47" t="s">
        <v>191</v>
      </c>
      <c r="D87" s="234">
        <f>D89+D90</f>
        <v>151.97</v>
      </c>
      <c r="E87" s="234">
        <f>E89+E90</f>
        <v>151.97</v>
      </c>
      <c r="F87" s="234"/>
      <c r="G87" s="321">
        <f t="shared" si="2"/>
        <v>-151.97</v>
      </c>
      <c r="H87" s="322">
        <f t="shared" si="3"/>
        <v>-100</v>
      </c>
      <c r="I87" s="234"/>
    </row>
    <row r="88" spans="1:9" x14ac:dyDescent="0.25">
      <c r="A88" s="132"/>
      <c r="B88" s="67" t="s">
        <v>192</v>
      </c>
      <c r="C88" s="68"/>
      <c r="D88" s="237">
        <v>0</v>
      </c>
      <c r="E88" s="237">
        <v>0</v>
      </c>
      <c r="F88" s="237"/>
      <c r="G88" s="323">
        <f t="shared" si="2"/>
        <v>0</v>
      </c>
      <c r="H88" s="239"/>
      <c r="I88" s="237"/>
    </row>
    <row r="89" spans="1:9" x14ac:dyDescent="0.25">
      <c r="A89" s="132" t="s">
        <v>193</v>
      </c>
      <c r="B89" s="67" t="s">
        <v>194</v>
      </c>
      <c r="C89" s="68" t="s">
        <v>195</v>
      </c>
      <c r="D89" s="89">
        <v>139</v>
      </c>
      <c r="E89" s="89">
        <v>139</v>
      </c>
      <c r="F89" s="89"/>
      <c r="G89" s="313">
        <f t="shared" si="2"/>
        <v>-139</v>
      </c>
      <c r="H89" s="241">
        <f t="shared" si="3"/>
        <v>-100</v>
      </c>
      <c r="I89" s="282"/>
    </row>
    <row r="90" spans="1:9" x14ac:dyDescent="0.25">
      <c r="A90" s="132" t="s">
        <v>196</v>
      </c>
      <c r="B90" s="67" t="s">
        <v>197</v>
      </c>
      <c r="C90" s="68" t="s">
        <v>195</v>
      </c>
      <c r="D90" s="89">
        <v>12.97</v>
      </c>
      <c r="E90" s="282">
        <v>12.97</v>
      </c>
      <c r="F90" s="89"/>
      <c r="G90" s="313">
        <f t="shared" si="2"/>
        <v>-12.97</v>
      </c>
      <c r="H90" s="241">
        <f t="shared" si="3"/>
        <v>-100</v>
      </c>
      <c r="I90" s="282"/>
    </row>
    <row r="91" spans="1:9" ht="31.5" x14ac:dyDescent="0.25">
      <c r="A91" s="45">
        <v>9</v>
      </c>
      <c r="B91" s="46" t="s">
        <v>198</v>
      </c>
      <c r="C91" s="47" t="s">
        <v>199</v>
      </c>
      <c r="D91" s="234">
        <f>(D22+D42)/D87/12*1000</f>
        <v>68564.272553793518</v>
      </c>
      <c r="E91" s="234">
        <f>(E22+E42)/E87/12*1000</f>
        <v>68564.272553793518</v>
      </c>
      <c r="F91" s="234"/>
      <c r="G91" s="321">
        <f t="shared" si="2"/>
        <v>-68564.272553793518</v>
      </c>
      <c r="H91" s="322">
        <f t="shared" si="3"/>
        <v>-100</v>
      </c>
      <c r="I91" s="234"/>
    </row>
    <row r="92" spans="1:9" x14ac:dyDescent="0.25">
      <c r="A92" s="132" t="s">
        <v>200</v>
      </c>
      <c r="B92" s="67" t="s">
        <v>201</v>
      </c>
      <c r="C92" s="68" t="s">
        <v>195</v>
      </c>
      <c r="D92" s="282">
        <f>D22/D89/12*1000</f>
        <v>62380.467625899277</v>
      </c>
      <c r="E92" s="282">
        <f>E22/E89/12*1000</f>
        <v>62380.467625899277</v>
      </c>
      <c r="F92" s="282"/>
      <c r="G92" s="324">
        <f t="shared" si="2"/>
        <v>-62380.467625899277</v>
      </c>
      <c r="H92" s="241">
        <f t="shared" si="3"/>
        <v>-100</v>
      </c>
      <c r="I92" s="282"/>
    </row>
    <row r="93" spans="1:9" x14ac:dyDescent="0.25">
      <c r="A93" s="132" t="s">
        <v>202</v>
      </c>
      <c r="B93" s="67" t="s">
        <v>203</v>
      </c>
      <c r="C93" s="68" t="s">
        <v>195</v>
      </c>
      <c r="D93" s="282">
        <f>D42/D90/12*1000</f>
        <v>134836.3531225906</v>
      </c>
      <c r="E93" s="282">
        <f>E42/E90/12*1000</f>
        <v>134836.3531225906</v>
      </c>
      <c r="F93" s="282"/>
      <c r="G93" s="324">
        <f t="shared" si="2"/>
        <v>-134836.3531225906</v>
      </c>
      <c r="H93" s="241">
        <f t="shared" si="3"/>
        <v>-100</v>
      </c>
      <c r="I93" s="282"/>
    </row>
    <row r="95" spans="1:9" s="149" customFormat="1" ht="18.75" x14ac:dyDescent="0.3">
      <c r="A95" s="262"/>
      <c r="B95" s="15" t="s">
        <v>204</v>
      </c>
      <c r="C95" s="14"/>
      <c r="G95" s="325"/>
      <c r="H95" s="325"/>
      <c r="I95" s="326"/>
    </row>
    <row r="96" spans="1:9" s="149" customFormat="1" ht="18.75" x14ac:dyDescent="0.3">
      <c r="A96" s="262"/>
      <c r="B96" s="15" t="s">
        <v>205</v>
      </c>
      <c r="C96" s="14"/>
      <c r="G96" s="325"/>
      <c r="H96" s="325"/>
      <c r="I96" s="326"/>
    </row>
    <row r="97" spans="1:9" s="149" customFormat="1" ht="18.75" x14ac:dyDescent="0.3">
      <c r="A97" s="262"/>
      <c r="B97" s="15" t="s">
        <v>206</v>
      </c>
      <c r="C97" s="14"/>
      <c r="E97" s="149">
        <v>274796.29634</v>
      </c>
      <c r="G97" s="325"/>
      <c r="H97" s="325"/>
      <c r="I97" s="326"/>
    </row>
    <row r="98" spans="1:9" s="149" customFormat="1" ht="18.75" x14ac:dyDescent="0.3">
      <c r="A98" s="262"/>
      <c r="B98" s="15" t="s">
        <v>207</v>
      </c>
      <c r="C98" s="14"/>
      <c r="G98" s="325"/>
      <c r="H98" s="325"/>
      <c r="I98" s="326"/>
    </row>
    <row r="99" spans="1:9" s="149" customFormat="1" ht="18.75" x14ac:dyDescent="0.3">
      <c r="A99" s="262"/>
      <c r="B99" s="15" t="s">
        <v>208</v>
      </c>
      <c r="C99" s="14"/>
      <c r="G99" s="325"/>
      <c r="H99" s="325"/>
      <c r="I99" s="326"/>
    </row>
    <row r="100" spans="1:9" s="149" customFormat="1" ht="18.75" x14ac:dyDescent="0.3">
      <c r="A100" s="262"/>
      <c r="B100" s="145"/>
      <c r="C100" s="14"/>
      <c r="G100" s="325"/>
      <c r="H100" s="325"/>
    </row>
    <row r="101" spans="1:9" ht="18.75" x14ac:dyDescent="0.3">
      <c r="B101" s="145" t="s">
        <v>209</v>
      </c>
      <c r="D101" s="3"/>
      <c r="E101" s="2"/>
      <c r="F101" s="3"/>
      <c r="G101" s="246"/>
      <c r="H101" s="4"/>
    </row>
    <row r="102" spans="1:9" ht="18.75" x14ac:dyDescent="0.3">
      <c r="B102" s="145" t="s">
        <v>210</v>
      </c>
      <c r="D102" s="3"/>
      <c r="E102" s="2"/>
      <c r="F102" s="3"/>
      <c r="G102" s="246"/>
      <c r="H102" s="4"/>
    </row>
    <row r="103" spans="1:9" ht="18.75" x14ac:dyDescent="0.3">
      <c r="B103" s="145"/>
      <c r="D103" s="3"/>
      <c r="E103" s="2"/>
      <c r="F103" s="3"/>
      <c r="G103" s="246"/>
      <c r="H103" s="4"/>
    </row>
    <row r="104" spans="1:9" ht="18.75" x14ac:dyDescent="0.3">
      <c r="B104" s="15" t="s">
        <v>243</v>
      </c>
      <c r="D104" s="3"/>
      <c r="E104" s="2"/>
      <c r="F104" s="3"/>
      <c r="G104" s="246"/>
      <c r="H104" s="4"/>
    </row>
    <row r="107" spans="1:9" x14ac:dyDescent="0.25">
      <c r="G107" s="304"/>
    </row>
  </sheetData>
  <mergeCells count="12">
    <mergeCell ref="F12:F13"/>
    <mergeCell ref="G12:H12"/>
    <mergeCell ref="I12:I13"/>
    <mergeCell ref="A82:A83"/>
    <mergeCell ref="B82:B83"/>
    <mergeCell ref="A4:B4"/>
    <mergeCell ref="A8:E8"/>
    <mergeCell ref="A12:A13"/>
    <mergeCell ref="B12:B13"/>
    <mergeCell ref="C12:C13"/>
    <mergeCell ref="D12:D13"/>
    <mergeCell ref="E12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 тепл.эн.</vt:lpstr>
      <vt:lpstr>снаб тепл.эн</vt:lpstr>
      <vt:lpstr>подача воды</vt:lpstr>
      <vt:lpstr>отведение</vt:lpstr>
      <vt:lpstr>пер эл.эн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2024-04-22T04:04:10Z</dcterms:modified>
</cp:coreProperties>
</file>